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javoff\Desktop\"/>
    </mc:Choice>
  </mc:AlternateContent>
  <xr:revisionPtr revIDLastSave="0" documentId="13_ncr:1_{AF9B70A5-BFD8-4CFC-81A6-59A962FD4948}" xr6:coauthVersionLast="47" xr6:coauthVersionMax="47" xr10:uidLastSave="{00000000-0000-0000-0000-000000000000}"/>
  <bookViews>
    <workbookView xWindow="20280" yWindow="-120" windowWidth="20640" windowHeight="11040" activeTab="2" xr2:uid="{00000000-000D-0000-FFFF-FFFF00000000}"/>
  </bookViews>
  <sheets>
    <sheet name="Dif contra 01 07 22" sheetId="3" r:id="rId1"/>
    <sheet name="Ev Semanal" sheetId="4" r:id="rId2"/>
    <sheet name="Hoja1" sheetId="5" r:id="rId3"/>
  </sheets>
  <externalReferences>
    <externalReference r:id="rId4"/>
  </externalReferences>
  <definedNames>
    <definedName name="_xlnm.Print_Area" localSheetId="0">'Dif contra 01 07 22'!$B$2:$L$32</definedName>
    <definedName name="_xlnm.Print_Area" localSheetId="1">'Ev Semanal'!$B$1:$L$31</definedName>
    <definedName name="_xlnm.Print_Area" localSheetId="2">Hoja1!$A$2:$O$37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5" l="1"/>
  <c r="B38" i="5"/>
  <c r="C37" i="5"/>
  <c r="B37" i="5"/>
  <c r="C36" i="5"/>
  <c r="B36" i="5"/>
  <c r="C35" i="5"/>
  <c r="B35" i="5"/>
  <c r="C34" i="5"/>
  <c r="B34" i="5"/>
  <c r="C33" i="5"/>
  <c r="B33" i="5"/>
  <c r="C32" i="5"/>
  <c r="B32" i="5"/>
  <c r="C31" i="5"/>
  <c r="B31" i="5"/>
  <c r="C30" i="5"/>
  <c r="B30" i="5"/>
  <c r="C29" i="5"/>
  <c r="B29" i="5"/>
  <c r="C27" i="5"/>
  <c r="B27" i="5"/>
  <c r="C26" i="5"/>
  <c r="B26" i="5"/>
  <c r="C25" i="5"/>
  <c r="B25" i="5"/>
  <c r="C24" i="5"/>
  <c r="B24" i="5"/>
  <c r="C23" i="5"/>
  <c r="B23" i="5"/>
  <c r="C22" i="5"/>
  <c r="B22" i="5"/>
  <c r="C21" i="5"/>
  <c r="B21" i="5"/>
  <c r="C20" i="5"/>
  <c r="B20" i="5"/>
  <c r="C19" i="5"/>
  <c r="B19" i="5"/>
  <c r="C18" i="5"/>
  <c r="B18" i="5"/>
  <c r="C17" i="5"/>
  <c r="B17" i="5"/>
  <c r="C15" i="5"/>
  <c r="B15" i="5"/>
  <c r="C14" i="5"/>
  <c r="B14" i="5"/>
  <c r="C13" i="5"/>
  <c r="B13" i="5"/>
  <c r="C12" i="5"/>
  <c r="B12" i="5"/>
  <c r="C11" i="5"/>
  <c r="B11" i="5"/>
  <c r="C10" i="5"/>
  <c r="B10" i="5"/>
  <c r="C9" i="5"/>
  <c r="B9" i="5"/>
  <c r="C8" i="5"/>
  <c r="B8" i="5"/>
  <c r="C7" i="5"/>
  <c r="B7" i="5"/>
  <c r="C6" i="5"/>
  <c r="B6" i="5"/>
  <c r="K16" i="4"/>
  <c r="K17" i="4"/>
  <c r="K18" i="4"/>
  <c r="K19" i="4"/>
  <c r="K20" i="4"/>
  <c r="K15" i="4"/>
  <c r="D4" i="3"/>
  <c r="N22" i="5"/>
  <c r="L20" i="4"/>
  <c r="O22" i="5" s="1"/>
  <c r="J28" i="5"/>
  <c r="L21" i="3" l="1"/>
  <c r="K21" i="3"/>
  <c r="L5" i="4"/>
  <c r="O7" i="5" s="1"/>
  <c r="K5" i="4"/>
  <c r="N7" i="5" s="1"/>
  <c r="F37" i="3"/>
  <c r="E38" i="5" s="1"/>
  <c r="E37" i="3"/>
  <c r="D38" i="5" s="1"/>
  <c r="F26" i="3"/>
  <c r="E27" i="5" s="1"/>
  <c r="E26" i="3"/>
  <c r="D27" i="5" s="1"/>
  <c r="F14" i="3"/>
  <c r="E15" i="5" s="1"/>
  <c r="E14" i="3"/>
  <c r="D15" i="5" s="1"/>
  <c r="E13" i="4"/>
  <c r="F15" i="5" s="1"/>
  <c r="F13" i="4"/>
  <c r="G15" i="5" s="1"/>
  <c r="F25" i="4"/>
  <c r="G27" i="5" s="1"/>
  <c r="E25" i="4"/>
  <c r="F27" i="5" s="1"/>
  <c r="F36" i="4"/>
  <c r="G38" i="5" s="1"/>
  <c r="E36" i="4"/>
  <c r="F38" i="5" s="1"/>
  <c r="C5" i="5"/>
  <c r="C3" i="5"/>
  <c r="F36" i="3"/>
  <c r="E37" i="5" s="1"/>
  <c r="E36" i="3"/>
  <c r="D37" i="5" s="1"/>
  <c r="L9" i="4"/>
  <c r="O11" i="5" s="1"/>
  <c r="K9" i="4"/>
  <c r="N11" i="5" s="1"/>
  <c r="F24" i="4"/>
  <c r="G26" i="5" s="1"/>
  <c r="E24" i="4"/>
  <c r="F26" i="5" s="1"/>
  <c r="E28" i="5" l="1"/>
  <c r="C16" i="5"/>
  <c r="C28" i="5" s="1"/>
  <c r="J3" i="4"/>
  <c r="D3" i="4"/>
  <c r="K27" i="4"/>
  <c r="N29" i="5" s="1"/>
  <c r="L27" i="4"/>
  <c r="O29" i="5" s="1"/>
  <c r="K28" i="4"/>
  <c r="N30" i="5" s="1"/>
  <c r="L28" i="4"/>
  <c r="O30" i="5" s="1"/>
  <c r="K29" i="4"/>
  <c r="N31" i="5" s="1"/>
  <c r="L29" i="4"/>
  <c r="O31" i="5" s="1"/>
  <c r="K30" i="4"/>
  <c r="N32" i="5" s="1"/>
  <c r="L30" i="4"/>
  <c r="O32" i="5" s="1"/>
  <c r="F25" i="3"/>
  <c r="E26" i="5" s="1"/>
  <c r="E25" i="3"/>
  <c r="D26" i="5" s="1"/>
  <c r="F24" i="3"/>
  <c r="E25" i="5" s="1"/>
  <c r="E24" i="3"/>
  <c r="D25" i="5" s="1"/>
  <c r="F23" i="3"/>
  <c r="E24" i="5" s="1"/>
  <c r="E23" i="3"/>
  <c r="D24" i="5" s="1"/>
  <c r="F22" i="3"/>
  <c r="E23" i="5" s="1"/>
  <c r="E22" i="3"/>
  <c r="D23" i="5" s="1"/>
  <c r="F21" i="3"/>
  <c r="E22" i="5" s="1"/>
  <c r="E21" i="3"/>
  <c r="D22" i="5" s="1"/>
  <c r="L9" i="3"/>
  <c r="M10" i="5" s="1"/>
  <c r="K9" i="3"/>
  <c r="L10" i="5" s="1"/>
  <c r="L8" i="3"/>
  <c r="M9" i="5" s="1"/>
  <c r="K8" i="3"/>
  <c r="L9" i="5" s="1"/>
  <c r="L7" i="3"/>
  <c r="M8" i="5" s="1"/>
  <c r="K7" i="3"/>
  <c r="L8" i="5" s="1"/>
  <c r="K5" i="3"/>
  <c r="L6" i="5" s="1"/>
  <c r="L5" i="3"/>
  <c r="M6" i="5" s="1"/>
  <c r="L31" i="3"/>
  <c r="M32" i="5" s="1"/>
  <c r="K31" i="3"/>
  <c r="L32" i="5" s="1"/>
  <c r="L30" i="3"/>
  <c r="M31" i="5" s="1"/>
  <c r="K30" i="3"/>
  <c r="L31" i="5" s="1"/>
  <c r="E35" i="3"/>
  <c r="D36" i="5" s="1"/>
  <c r="F35" i="3"/>
  <c r="E36" i="5" s="1"/>
  <c r="E34" i="3"/>
  <c r="D35" i="5" s="1"/>
  <c r="F34" i="3"/>
  <c r="E35" i="5" s="1"/>
  <c r="E33" i="3"/>
  <c r="D34" i="5" s="1"/>
  <c r="F33" i="3"/>
  <c r="E34" i="5" s="1"/>
  <c r="E32" i="3"/>
  <c r="D33" i="5" s="1"/>
  <c r="F32" i="3"/>
  <c r="E33" i="5" s="1"/>
  <c r="L20" i="3"/>
  <c r="M21" i="5" s="1"/>
  <c r="K20" i="3"/>
  <c r="L21" i="5" s="1"/>
  <c r="L19" i="3"/>
  <c r="M20" i="5" s="1"/>
  <c r="K19" i="3"/>
  <c r="L20" i="5" s="1"/>
  <c r="E13" i="3"/>
  <c r="D14" i="5" s="1"/>
  <c r="F13" i="3"/>
  <c r="E14" i="5" s="1"/>
  <c r="E12" i="3"/>
  <c r="D13" i="5" s="1"/>
  <c r="F12" i="3"/>
  <c r="E13" i="5" s="1"/>
  <c r="E11" i="3"/>
  <c r="D12" i="5" s="1"/>
  <c r="F11" i="3"/>
  <c r="E12" i="5" s="1"/>
  <c r="E10" i="3"/>
  <c r="D11" i="5" s="1"/>
  <c r="F10" i="3"/>
  <c r="E11" i="5" s="1"/>
  <c r="E9" i="3"/>
  <c r="D10" i="5" s="1"/>
  <c r="F9" i="3"/>
  <c r="E10" i="5" s="1"/>
  <c r="L17" i="4"/>
  <c r="O19" i="5" s="1"/>
  <c r="N19" i="5"/>
  <c r="K28" i="5"/>
  <c r="F20" i="4"/>
  <c r="G22" i="5" s="1"/>
  <c r="E20" i="4"/>
  <c r="F22" i="5" s="1"/>
  <c r="F35" i="4"/>
  <c r="G37" i="5" s="1"/>
  <c r="E35" i="4"/>
  <c r="F37" i="5" s="1"/>
  <c r="F12" i="4"/>
  <c r="G14" i="5" s="1"/>
  <c r="E12" i="4"/>
  <c r="F14" i="5" s="1"/>
  <c r="I26" i="4"/>
  <c r="L19" i="4"/>
  <c r="O21" i="5" s="1"/>
  <c r="N21" i="5"/>
  <c r="F11" i="4" l="1"/>
  <c r="G13" i="5" s="1"/>
  <c r="E11" i="4"/>
  <c r="F13" i="5" s="1"/>
  <c r="F34" i="4"/>
  <c r="G36" i="5" s="1"/>
  <c r="E34" i="4"/>
  <c r="F36" i="5" s="1"/>
  <c r="C14" i="4"/>
  <c r="I14" i="4"/>
  <c r="J14" i="4"/>
  <c r="N17" i="5"/>
  <c r="L15" i="4"/>
  <c r="O17" i="5" s="1"/>
  <c r="E15" i="4"/>
  <c r="F17" i="5" s="1"/>
  <c r="F15" i="4"/>
  <c r="G17" i="5" s="1"/>
  <c r="E16" i="4"/>
  <c r="F18" i="5" s="1"/>
  <c r="F16" i="4"/>
  <c r="G18" i="5" s="1"/>
  <c r="N18" i="5"/>
  <c r="L16" i="4"/>
  <c r="O18" i="5" s="1"/>
  <c r="E17" i="4"/>
  <c r="F19" i="5" s="1"/>
  <c r="F17" i="4"/>
  <c r="G19" i="5" s="1"/>
  <c r="N20" i="5"/>
  <c r="L18" i="4"/>
  <c r="O20" i="5" s="1"/>
  <c r="E18" i="4"/>
  <c r="F20" i="5" s="1"/>
  <c r="F18" i="4"/>
  <c r="G20" i="5" s="1"/>
  <c r="E19" i="4"/>
  <c r="F21" i="5" s="1"/>
  <c r="F19" i="4"/>
  <c r="G21" i="5" s="1"/>
  <c r="E21" i="4"/>
  <c r="F23" i="5" s="1"/>
  <c r="F21" i="4"/>
  <c r="G23" i="5" s="1"/>
  <c r="E5" i="3"/>
  <c r="D6" i="5" s="1"/>
  <c r="F5" i="3"/>
  <c r="E6" i="5" s="1"/>
  <c r="E6" i="3"/>
  <c r="D7" i="5" s="1"/>
  <c r="F6" i="3"/>
  <c r="E7" i="5" s="1"/>
  <c r="E7" i="3"/>
  <c r="D8" i="5" s="1"/>
  <c r="F7" i="3"/>
  <c r="E8" i="5" s="1"/>
  <c r="E8" i="3"/>
  <c r="D9" i="5" s="1"/>
  <c r="F8" i="3"/>
  <c r="E9" i="5" s="1"/>
  <c r="L29" i="3"/>
  <c r="M30" i="5" s="1"/>
  <c r="K29" i="3"/>
  <c r="L30" i="5" s="1"/>
  <c r="L8" i="4"/>
  <c r="O10" i="5" s="1"/>
  <c r="K8" i="4"/>
  <c r="N10" i="5" s="1"/>
  <c r="L7" i="4"/>
  <c r="O9" i="5" s="1"/>
  <c r="K7" i="4"/>
  <c r="N9" i="5" s="1"/>
  <c r="N28" i="5"/>
  <c r="L28" i="5"/>
  <c r="N16" i="5"/>
  <c r="L16" i="5"/>
  <c r="D14" i="4"/>
  <c r="D26" i="4" s="1"/>
  <c r="J4" i="3"/>
  <c r="J27" i="3" s="1"/>
  <c r="D15" i="3" l="1"/>
  <c r="D27" i="3" s="1"/>
  <c r="K16" i="5"/>
  <c r="J15" i="3"/>
  <c r="E23" i="4"/>
  <c r="F25" i="5" s="1"/>
  <c r="F23" i="4"/>
  <c r="G25" i="5" s="1"/>
  <c r="E22" i="4"/>
  <c r="F24" i="5" s="1"/>
  <c r="F22" i="4"/>
  <c r="G24" i="5" s="1"/>
  <c r="F20" i="3"/>
  <c r="E21" i="5" s="1"/>
  <c r="E20" i="3"/>
  <c r="D21" i="5" s="1"/>
  <c r="F19" i="3"/>
  <c r="E20" i="5" s="1"/>
  <c r="E19" i="3"/>
  <c r="D20" i="5" s="1"/>
  <c r="E10" i="4"/>
  <c r="F12" i="5" s="1"/>
  <c r="F10" i="4"/>
  <c r="G12" i="5" s="1"/>
  <c r="E9" i="4"/>
  <c r="F11" i="5" s="1"/>
  <c r="F9" i="4"/>
  <c r="G11" i="5" s="1"/>
  <c r="E8" i="4"/>
  <c r="F10" i="5" s="1"/>
  <c r="F8" i="4"/>
  <c r="G10" i="5" s="1"/>
  <c r="E33" i="4"/>
  <c r="F35" i="5" s="1"/>
  <c r="F33" i="4"/>
  <c r="G35" i="5" s="1"/>
  <c r="E32" i="4"/>
  <c r="F34" i="5" s="1"/>
  <c r="F32" i="4"/>
  <c r="G34" i="5" s="1"/>
  <c r="F31" i="4" l="1"/>
  <c r="G33" i="5" s="1"/>
  <c r="E31" i="4"/>
  <c r="F33" i="5" s="1"/>
  <c r="F30" i="4"/>
  <c r="G32" i="5" s="1"/>
  <c r="E30" i="4"/>
  <c r="F32" i="5" s="1"/>
  <c r="F7" i="4"/>
  <c r="G9" i="5" s="1"/>
  <c r="E7" i="4"/>
  <c r="F9" i="5" s="1"/>
  <c r="F6" i="4"/>
  <c r="G8" i="5" s="1"/>
  <c r="E6" i="4"/>
  <c r="F8" i="5" s="1"/>
  <c r="F31" i="3"/>
  <c r="E32" i="5" s="1"/>
  <c r="L16" i="3"/>
  <c r="M17" i="5" s="1"/>
  <c r="K16" i="3"/>
  <c r="L17" i="5" s="1"/>
  <c r="E31" i="3" l="1"/>
  <c r="D32" i="5" s="1"/>
  <c r="E29" i="4"/>
  <c r="F31" i="5" s="1"/>
  <c r="F28" i="4"/>
  <c r="G30" i="5" s="1"/>
  <c r="F27" i="4"/>
  <c r="G29" i="5" s="1"/>
  <c r="E30" i="3"/>
  <c r="D31" i="5" s="1"/>
  <c r="E29" i="3"/>
  <c r="D30" i="5" s="1"/>
  <c r="E28" i="3"/>
  <c r="D29" i="5" s="1"/>
  <c r="E4" i="4"/>
  <c r="F6" i="5" s="1"/>
  <c r="E5" i="4"/>
  <c r="F7" i="5" s="1"/>
  <c r="F16" i="3"/>
  <c r="E17" i="5" s="1"/>
  <c r="L6" i="4"/>
  <c r="O8" i="5" s="1"/>
  <c r="K6" i="4"/>
  <c r="N8" i="5" s="1"/>
  <c r="D16" i="5"/>
  <c r="D28" i="5" s="1"/>
  <c r="F16" i="5"/>
  <c r="F28" i="5"/>
  <c r="L17" i="3"/>
  <c r="M18" i="5" s="1"/>
  <c r="K17" i="3"/>
  <c r="L18" i="5" s="1"/>
  <c r="L4" i="4"/>
  <c r="O6" i="5" s="1"/>
  <c r="K4" i="4"/>
  <c r="N6" i="5" s="1"/>
  <c r="F4" i="4"/>
  <c r="G6" i="5" s="1"/>
  <c r="F18" i="3"/>
  <c r="E19" i="5" s="1"/>
  <c r="E18" i="3"/>
  <c r="D19" i="5" s="1"/>
  <c r="F17" i="3"/>
  <c r="E18" i="5" s="1"/>
  <c r="E17" i="3"/>
  <c r="D18" i="5" s="1"/>
  <c r="I27" i="3"/>
  <c r="I15" i="3"/>
  <c r="C27" i="3"/>
  <c r="C15" i="3"/>
  <c r="F29" i="4" l="1"/>
  <c r="G31" i="5" s="1"/>
  <c r="F30" i="3"/>
  <c r="E31" i="5" s="1"/>
  <c r="E27" i="4"/>
  <c r="F29" i="5" s="1"/>
  <c r="E28" i="4"/>
  <c r="F30" i="5" s="1"/>
  <c r="F5" i="4"/>
  <c r="G7" i="5" s="1"/>
  <c r="E16" i="3"/>
  <c r="D17" i="5" s="1"/>
  <c r="F29" i="3"/>
  <c r="E30" i="5" s="1"/>
  <c r="L28" i="3"/>
  <c r="M29" i="5" s="1"/>
  <c r="K28" i="3"/>
  <c r="L29" i="5" s="1"/>
  <c r="F28" i="3"/>
  <c r="E29" i="5" s="1"/>
  <c r="J26" i="4" l="1"/>
  <c r="C26" i="4" l="1"/>
  <c r="H1" i="4" l="1"/>
  <c r="H2" i="3" l="1"/>
</calcChain>
</file>

<file path=xl/sharedStrings.xml><?xml version="1.0" encoding="utf-8"?>
<sst xmlns="http://schemas.openxmlformats.org/spreadsheetml/2006/main" count="212" uniqueCount="71">
  <si>
    <t>Chicago</t>
  </si>
  <si>
    <t>Producto</t>
  </si>
  <si>
    <t>M. t R.</t>
  </si>
  <si>
    <t>%</t>
  </si>
  <si>
    <t>Dif u$</t>
  </si>
  <si>
    <t>M.  t  R.</t>
  </si>
  <si>
    <t>Soja Disponible Ros</t>
  </si>
  <si>
    <t>Trigo Disponible Ros.</t>
  </si>
  <si>
    <t>Cierre</t>
  </si>
  <si>
    <t xml:space="preserve">               Evolución Semanal </t>
  </si>
  <si>
    <t>Soja Disponible</t>
  </si>
  <si>
    <t>Maíz Disponible</t>
  </si>
  <si>
    <t>Soja Nov/24</t>
  </si>
  <si>
    <t>Maiz Dic/24</t>
  </si>
  <si>
    <t>Trigo Disponible</t>
  </si>
  <si>
    <t>Trigo Dic/24</t>
  </si>
  <si>
    <t>Soja Nov/24 Ros</t>
  </si>
  <si>
    <t>Trigo Mar/25</t>
  </si>
  <si>
    <t>Soja Ene/25</t>
  </si>
  <si>
    <t>Soja Mar/25</t>
  </si>
  <si>
    <t>Maiz Mar/25</t>
  </si>
  <si>
    <t>Maiz May/25</t>
  </si>
  <si>
    <t>Soja May/25 Ros</t>
  </si>
  <si>
    <t>Trigo Diciembre</t>
  </si>
  <si>
    <t>Soja Noviembre</t>
  </si>
  <si>
    <t xml:space="preserve">Soja Mayo/25 </t>
  </si>
  <si>
    <t>Maiz Diciembre</t>
  </si>
  <si>
    <t>Trigo jul/25</t>
  </si>
  <si>
    <t>Trigo May/25</t>
  </si>
  <si>
    <t>Maiz Jul/25</t>
  </si>
  <si>
    <t>Maiz Sep/25</t>
  </si>
  <si>
    <t>Maiz Dic/25</t>
  </si>
  <si>
    <t>Maiz Mar/26</t>
  </si>
  <si>
    <t>Trigo Sep/25</t>
  </si>
  <si>
    <t>Trigo Dic/25</t>
  </si>
  <si>
    <t>Trigo Mar/26</t>
  </si>
  <si>
    <t>Soja May/25</t>
  </si>
  <si>
    <t>Soja Jul/25</t>
  </si>
  <si>
    <t>Soja Sep/25</t>
  </si>
  <si>
    <t>Soja Nov/25</t>
  </si>
  <si>
    <t>Soja Ene/26</t>
  </si>
  <si>
    <t>Trigo Ene/25</t>
  </si>
  <si>
    <t>Trigo Enero/25</t>
  </si>
  <si>
    <t>Trigo Marzo25</t>
  </si>
  <si>
    <t>Trigo Marzo/25</t>
  </si>
  <si>
    <t>Maiz Abr/25</t>
  </si>
  <si>
    <t>Maiz Abril/25</t>
  </si>
  <si>
    <t>Maiz Julio/25</t>
  </si>
  <si>
    <t>Trigo May/26</t>
  </si>
  <si>
    <t>Maiz May/26</t>
  </si>
  <si>
    <t>Soja Jul/25 Ros</t>
  </si>
  <si>
    <t>Soja Jullio/25</t>
  </si>
  <si>
    <t>Trigo jul/26</t>
  </si>
  <si>
    <t>Maiz Jul/26</t>
  </si>
  <si>
    <t>Soja Ago/25</t>
  </si>
  <si>
    <t>Soja Enero/25 Ros</t>
  </si>
  <si>
    <t xml:space="preserve">Soja Enero/25 </t>
  </si>
  <si>
    <t>Soja Mar/26</t>
  </si>
  <si>
    <t>Mercados  -  ¿Cómo viene el 2do. Semestre y que pasó en la última Semana ?</t>
  </si>
  <si>
    <t xml:space="preserve">             Evolución del 28/06/24 al </t>
  </si>
  <si>
    <t>Trigo Julio/25</t>
  </si>
  <si>
    <t>Trigo Sep/26</t>
  </si>
  <si>
    <t>Soja May/26</t>
  </si>
  <si>
    <t>Maiz Sep/26</t>
  </si>
  <si>
    <t>Trigo Nov/24</t>
  </si>
  <si>
    <t>Trigo Noviembre</t>
  </si>
  <si>
    <t>Soja Nov/25 Ros</t>
  </si>
  <si>
    <t>28/06 - 11/10/24</t>
  </si>
  <si>
    <t>04/10 -11/10</t>
  </si>
  <si>
    <t>28/06 - 10/10/24</t>
  </si>
  <si>
    <t>04/10 -10/10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</si>
</sst>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/m/yy;@"/>
    <numFmt numFmtId="165" formatCode="[$USD]\ #,##0.0;[Red][$USD]\ \-#,##0.0"/>
    <numFmt numFmtId="166" formatCode="0.0_ ;[Red]\-0.0\ "/>
    <numFmt numFmtId="167" formatCode="[$USD]\ #,##0.0"/>
    <numFmt numFmtId="168" formatCode="#,##0.0_ ;[Red]\-#,##0.0\ "/>
    <numFmt numFmtId="169" formatCode="_ &quot;$&quot;\ * #,##0.00_ ;_ &quot;$&quot;\ * \-#,##0.00_ ;_ &quot;$&quot;\ * &quot;-&quot;??_ ;_ @_ "/>
    <numFmt numFmtId="170" formatCode="_ [$€-2]\ * #,##0.00_ ;_ [$€-2]\ * \-#,##0.00_ ;_ [$€-2]\ * &quot;-&quot;??_ "/>
    <numFmt numFmtId="171" formatCode="0.00_ ;[Red]\-0.00\ 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indexed="1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9" fillId="0" borderId="0"/>
    <xf numFmtId="170" fontId="9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7">
    <xf numFmtId="0" fontId="0" fillId="0" borderId="0" xfId="0"/>
    <xf numFmtId="0" fontId="0" fillId="0" borderId="2" xfId="0" applyBorder="1"/>
    <xf numFmtId="0" fontId="2" fillId="0" borderId="12" xfId="0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165" fontId="5" fillId="0" borderId="1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166" fontId="5" fillId="0" borderId="11" xfId="0" applyNumberFormat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166" fontId="5" fillId="0" borderId="16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0" fillId="0" borderId="12" xfId="0" applyBorder="1"/>
    <xf numFmtId="0" fontId="0" fillId="0" borderId="6" xfId="0" applyBorder="1"/>
    <xf numFmtId="0" fontId="0" fillId="0" borderId="16" xfId="0" applyBorder="1"/>
    <xf numFmtId="0" fontId="1" fillId="0" borderId="0" xfId="0" applyFont="1" applyAlignment="1">
      <alignment horizontal="left" vertical="center"/>
    </xf>
    <xf numFmtId="0" fontId="0" fillId="2" borderId="9" xfId="0" applyFill="1" applyBorder="1"/>
    <xf numFmtId="0" fontId="1" fillId="0" borderId="1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center" vertical="center"/>
    </xf>
    <xf numFmtId="0" fontId="8" fillId="2" borderId="7" xfId="0" applyFont="1" applyFill="1" applyBorder="1"/>
    <xf numFmtId="165" fontId="5" fillId="0" borderId="9" xfId="0" applyNumberFormat="1" applyFont="1" applyBorder="1" applyAlignment="1">
      <alignment horizontal="center" vertical="center"/>
    </xf>
    <xf numFmtId="167" fontId="4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0" fontId="0" fillId="2" borderId="6" xfId="0" applyFill="1" applyBorder="1"/>
    <xf numFmtId="165" fontId="5" fillId="0" borderId="13" xfId="0" applyNumberFormat="1" applyFont="1" applyBorder="1" applyAlignment="1">
      <alignment horizontal="center" vertical="center"/>
    </xf>
    <xf numFmtId="0" fontId="0" fillId="2" borderId="0" xfId="0" applyFill="1"/>
    <xf numFmtId="0" fontId="0" fillId="0" borderId="5" xfId="0" applyBorder="1"/>
    <xf numFmtId="0" fontId="1" fillId="0" borderId="2" xfId="0" applyFont="1" applyBorder="1" applyAlignment="1">
      <alignment horizontal="center" vertical="center"/>
    </xf>
    <xf numFmtId="0" fontId="0" fillId="2" borderId="19" xfId="0" applyFill="1" applyBorder="1"/>
    <xf numFmtId="0" fontId="1" fillId="0" borderId="18" xfId="0" applyFont="1" applyBorder="1" applyAlignment="1">
      <alignment horizontal="left" vertical="center"/>
    </xf>
    <xf numFmtId="166" fontId="5" fillId="0" borderId="6" xfId="0" applyNumberFormat="1" applyFont="1" applyBorder="1" applyAlignment="1">
      <alignment horizontal="center" vertical="center"/>
    </xf>
    <xf numFmtId="0" fontId="0" fillId="0" borderId="9" xfId="0" applyBorder="1"/>
    <xf numFmtId="167" fontId="4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0" fillId="0" borderId="4" xfId="0" applyBorder="1"/>
    <xf numFmtId="0" fontId="0" fillId="0" borderId="10" xfId="0" applyBorder="1"/>
    <xf numFmtId="0" fontId="0" fillId="0" borderId="11" xfId="0" applyBorder="1"/>
    <xf numFmtId="164" fontId="2" fillId="0" borderId="2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8" fontId="5" fillId="0" borderId="1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2" borderId="18" xfId="0" applyFill="1" applyBorder="1"/>
    <xf numFmtId="0" fontId="1" fillId="0" borderId="7" xfId="0" applyFont="1" applyBorder="1" applyAlignment="1">
      <alignment horizontal="left" vertical="center"/>
    </xf>
    <xf numFmtId="168" fontId="5" fillId="0" borderId="5" xfId="0" applyNumberFormat="1" applyFont="1" applyBorder="1" applyAlignment="1">
      <alignment horizontal="center" vertical="center"/>
    </xf>
    <xf numFmtId="166" fontId="5" fillId="0" borderId="9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5" fontId="11" fillId="0" borderId="15" xfId="0" applyNumberFormat="1" applyFont="1" applyBorder="1" applyAlignment="1">
      <alignment horizontal="center" vertical="center"/>
    </xf>
    <xf numFmtId="166" fontId="11" fillId="0" borderId="9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4" fontId="3" fillId="0" borderId="2" xfId="0" applyNumberFormat="1" applyFont="1" applyBorder="1" applyAlignment="1">
      <alignment horizontal="left" vertical="center"/>
    </xf>
    <xf numFmtId="2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22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4" fillId="0" borderId="12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167" fontId="4" fillId="0" borderId="6" xfId="0" applyNumberFormat="1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center" vertical="center"/>
    </xf>
    <xf numFmtId="171" fontId="12" fillId="0" borderId="5" xfId="0" applyNumberFormat="1" applyFont="1" applyBorder="1" applyAlignment="1">
      <alignment horizontal="center" vertical="center"/>
    </xf>
  </cellXfs>
  <cellStyles count="15">
    <cellStyle name="Euro" xfId="2" xr:uid="{F6E9F9B2-4E35-4F3A-99F5-E2CAF88E676E}"/>
    <cellStyle name="Euro 2" xfId="3" xr:uid="{F7A62063-2C59-40E0-8159-B44B2AA75892}"/>
    <cellStyle name="Euro 2 2" xfId="4" xr:uid="{2753A3DD-B304-400A-80B9-C6AF43BEDF15}"/>
    <cellStyle name="Euro 3" xfId="5" xr:uid="{3B1D3CA6-33C4-48CE-8DB4-2252A56D74BF}"/>
    <cellStyle name="Moneda 2" xfId="7" xr:uid="{7ECF69C0-792D-458D-B253-3A22104A4D75}"/>
    <cellStyle name="Moneda 2 2" xfId="8" xr:uid="{A190B012-ACA9-4825-8B1A-E9730AB92250}"/>
    <cellStyle name="Moneda 3" xfId="9" xr:uid="{744924CA-8521-417A-A437-1C08BC704271}"/>
    <cellStyle name="Moneda 4" xfId="6" xr:uid="{88D57C1A-93D7-4EE3-8ED0-BF2022C16AEC}"/>
    <cellStyle name="Normal" xfId="0" builtinId="0"/>
    <cellStyle name="Normal 2" xfId="10" xr:uid="{5D5DAEC6-0175-439B-BF68-BDD107850E32}"/>
    <cellStyle name="Normal 3" xfId="1" xr:uid="{D64798BA-666A-4BF5-8EC0-C7837ED35F05}"/>
    <cellStyle name="Porcentaje 2" xfId="12" xr:uid="{44D7D560-F388-4E6C-8292-990B00229F56}"/>
    <cellStyle name="Porcentaje 2 2" xfId="13" xr:uid="{A3405309-77D4-4BC5-93DE-B3C8781F5208}"/>
    <cellStyle name="Porcentaje 3" xfId="14" xr:uid="{B383E328-DE5A-4001-9F6A-9E9C57F8F170}"/>
    <cellStyle name="Porcentaje 4" xfId="11" xr:uid="{FC4D450C-F5B5-45B0-A679-0B37C9859218}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2</xdr:row>
      <xdr:rowOff>38100</xdr:rowOff>
    </xdr:from>
    <xdr:to>
      <xdr:col>1</xdr:col>
      <xdr:colOff>581025</xdr:colOff>
      <xdr:row>2</xdr:row>
      <xdr:rowOff>276225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790575"/>
          <a:ext cx="495300" cy="238125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133351</xdr:colOff>
      <xdr:row>2</xdr:row>
      <xdr:rowOff>66675</xdr:rowOff>
    </xdr:from>
    <xdr:to>
      <xdr:col>7</xdr:col>
      <xdr:colOff>628651</xdr:colOff>
      <xdr:row>2</xdr:row>
      <xdr:rowOff>314325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14926" y="819150"/>
          <a:ext cx="495300" cy="247650"/>
        </a:xfrm>
        <a:prstGeom prst="rect">
          <a:avLst/>
        </a:prstGeom>
      </xdr:spPr>
    </xdr:pic>
    <xdr:clientData/>
  </xdr:twoCellAnchor>
  <xdr:twoCellAnchor editAs="oneCell">
    <xdr:from>
      <xdr:col>9</xdr:col>
      <xdr:colOff>695325</xdr:colOff>
      <xdr:row>1</xdr:row>
      <xdr:rowOff>76200</xdr:rowOff>
    </xdr:from>
    <xdr:to>
      <xdr:col>10</xdr:col>
      <xdr:colOff>606238</xdr:colOff>
      <xdr:row>1</xdr:row>
      <xdr:rowOff>468285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24775" y="276225"/>
          <a:ext cx="720538" cy="3920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447675</xdr:colOff>
      <xdr:row>0</xdr:row>
      <xdr:rowOff>76200</xdr:rowOff>
    </xdr:from>
    <xdr:to>
      <xdr:col>10</xdr:col>
      <xdr:colOff>606238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48475" y="76200"/>
          <a:ext cx="968188" cy="447675"/>
        </a:xfrm>
        <a:prstGeom prst="rect">
          <a:avLst/>
        </a:prstGeom>
      </xdr:spPr>
    </xdr:pic>
    <xdr:clientData/>
  </xdr:twoCellAnchor>
  <xdr:twoCellAnchor editAs="oneCell">
    <xdr:from>
      <xdr:col>1</xdr:col>
      <xdr:colOff>85725</xdr:colOff>
      <xdr:row>1</xdr:row>
      <xdr:rowOff>38101</xdr:rowOff>
    </xdr:from>
    <xdr:to>
      <xdr:col>1</xdr:col>
      <xdr:colOff>581025</xdr:colOff>
      <xdr:row>1</xdr:row>
      <xdr:rowOff>285751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7725" y="647701"/>
          <a:ext cx="495300" cy="247650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114301</xdr:colOff>
      <xdr:row>1</xdr:row>
      <xdr:rowOff>19050</xdr:rowOff>
    </xdr:from>
    <xdr:to>
      <xdr:col>7</xdr:col>
      <xdr:colOff>609601</xdr:colOff>
      <xdr:row>1</xdr:row>
      <xdr:rowOff>285750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38651" y="628650"/>
          <a:ext cx="495300" cy="266700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1</xdr:row>
      <xdr:rowOff>38416</xdr:rowOff>
    </xdr:from>
    <xdr:to>
      <xdr:col>5</xdr:col>
      <xdr:colOff>196662</xdr:colOff>
      <xdr:row>1</xdr:row>
      <xdr:rowOff>314326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1400" y="648016"/>
          <a:ext cx="596712" cy="275910"/>
        </a:xfrm>
        <a:prstGeom prst="rect">
          <a:avLst/>
        </a:prstGeom>
      </xdr:spPr>
    </xdr:pic>
    <xdr:clientData/>
  </xdr:twoCellAnchor>
  <xdr:twoCellAnchor editAs="oneCell">
    <xdr:from>
      <xdr:col>10</xdr:col>
      <xdr:colOff>390525</xdr:colOff>
      <xdr:row>1</xdr:row>
      <xdr:rowOff>43325</xdr:rowOff>
    </xdr:from>
    <xdr:to>
      <xdr:col>11</xdr:col>
      <xdr:colOff>214616</xdr:colOff>
      <xdr:row>1</xdr:row>
      <xdr:rowOff>314324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0" y="652925"/>
          <a:ext cx="586091" cy="2709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266699</xdr:colOff>
      <xdr:row>3</xdr:row>
      <xdr:rowOff>57150</xdr:rowOff>
    </xdr:from>
    <xdr:to>
      <xdr:col>0</xdr:col>
      <xdr:colOff>828675</xdr:colOff>
      <xdr:row>3</xdr:row>
      <xdr:rowOff>320920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699" y="790575"/>
          <a:ext cx="561976" cy="263770"/>
        </a:xfrm>
        <a:prstGeom prst="rect">
          <a:avLst/>
        </a:prstGeom>
      </xdr:spPr>
    </xdr:pic>
    <xdr:clientData/>
  </xdr:twoCellAnchor>
  <xdr:twoCellAnchor editAs="oneCell">
    <xdr:from>
      <xdr:col>8</xdr:col>
      <xdr:colOff>333374</xdr:colOff>
      <xdr:row>3</xdr:row>
      <xdr:rowOff>76200</xdr:rowOff>
    </xdr:from>
    <xdr:to>
      <xdr:col>8</xdr:col>
      <xdr:colOff>838199</xdr:colOff>
      <xdr:row>3</xdr:row>
      <xdr:rowOff>323850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76799" y="857250"/>
          <a:ext cx="504825" cy="247650"/>
        </a:xfrm>
        <a:prstGeom prst="rect">
          <a:avLst/>
        </a:prstGeom>
      </xdr:spPr>
    </xdr:pic>
    <xdr:clientData/>
  </xdr:twoCellAnchor>
  <xdr:twoCellAnchor editAs="oneCell">
    <xdr:from>
      <xdr:col>0</xdr:col>
      <xdr:colOff>409575</xdr:colOff>
      <xdr:row>1</xdr:row>
      <xdr:rowOff>66675</xdr:rowOff>
    </xdr:from>
    <xdr:to>
      <xdr:col>1</xdr:col>
      <xdr:colOff>185990</xdr:colOff>
      <xdr:row>2</xdr:row>
      <xdr:rowOff>196249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9575" y="266700"/>
          <a:ext cx="719390" cy="396274"/>
        </a:xfrm>
        <a:prstGeom prst="rect">
          <a:avLst/>
        </a:prstGeom>
      </xdr:spPr>
    </xdr:pic>
    <xdr:clientData/>
  </xdr:twoCellAnchor>
  <xdr:twoCellAnchor editAs="oneCell">
    <xdr:from>
      <xdr:col>13</xdr:col>
      <xdr:colOff>152400</xdr:colOff>
      <xdr:row>1</xdr:row>
      <xdr:rowOff>66675</xdr:rowOff>
    </xdr:from>
    <xdr:to>
      <xdr:col>13</xdr:col>
      <xdr:colOff>871790</xdr:colOff>
      <xdr:row>2</xdr:row>
      <xdr:rowOff>196249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505151E-D128-4F4B-AE4B-D1CCBADC3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115425" y="266700"/>
          <a:ext cx="719390" cy="396274"/>
        </a:xfrm>
        <a:prstGeom prst="rect">
          <a:avLst/>
        </a:prstGeom>
      </xdr:spPr>
    </xdr:pic>
    <xdr:clientData/>
  </xdr:twoCellAnchor>
</xdr:wsDr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TWSVR" ddeTopic="SNP">
    <ddeItems>
      <ddeItem name="0030ZCH5;1" advise="1">
        <values>
          <value>
            <val>433</val>
          </value>
        </values>
      </ddeItem>
      <ddeItem name="0030ZCH6;1" advise="1">
        <values>
          <value>
            <val>460.75</val>
          </value>
        </values>
      </ddeItem>
      <ddeItem name="0030ZCK5;1" advise="1">
        <values>
          <value>
            <val>441.75</val>
          </value>
        </values>
      </ddeItem>
      <ddeItem name="0030ZCK6;1" advise="1">
        <values>
          <value>
            <val>466.75</val>
          </value>
        </values>
      </ddeItem>
      <ddeItem name="0030ZCN5;1" advise="1">
        <values>
          <value>
            <val>447.25</val>
          </value>
        </values>
      </ddeItem>
      <ddeItem name="0030ZCN6;1" advise="1">
        <values>
          <value>
            <val>470.5</val>
          </value>
        </values>
      </ddeItem>
      <ddeItem name="0030ZCU5;1" advise="1">
        <values>
          <value>
            <val>444</val>
          </value>
        </values>
      </ddeItem>
      <ddeItem name="0030ZCU6;1" advise="1">
        <values>
          <value>
            <val>458</val>
          </value>
        </values>
      </ddeItem>
      <ddeItem name="0030ZCZ4;1" advise="1">
        <values>
          <value>
            <val>415.75</val>
          </value>
        </values>
      </ddeItem>
      <ddeItem name="0030ZCZ5;1" advise="1">
        <values>
          <value>
            <val>450</val>
          </value>
        </values>
      </ddeItem>
      <ddeItem name="0030Zsf5;1" advise="1">
        <values>
          <value>
            <val>1021</val>
          </value>
        </values>
      </ddeItem>
      <ddeItem name="0030Zsf6;1" advise="1">
        <values>
          <value>
            <val>1067</val>
          </value>
        </values>
      </ddeItem>
      <ddeItem name="0030Zsh5;1" advise="1">
        <values>
          <value>
            <val>1035</val>
          </value>
        </values>
      </ddeItem>
      <ddeItem name="0030Zsh6;1" advise="1">
        <values>
          <value>
            <val>1068.75</val>
          </value>
        </values>
      </ddeItem>
      <ddeItem name="0030Zsk5;1" advise="1">
        <values>
          <value>
            <val>1049.25</val>
          </value>
        </values>
      </ddeItem>
      <ddeItem name="0030Zsk6;1" advise="1">
        <values>
          <value>
            <val>1073</val>
          </value>
        </values>
      </ddeItem>
      <ddeItem name="0030Zsn5;1" advise="1">
        <values>
          <value>
            <val>1061.25</val>
          </value>
        </values>
      </ddeItem>
      <ddeItem name="0030Zsq5;1" advise="1">
        <values>
          <value>
            <val>1061.5</val>
          </value>
        </values>
      </ddeItem>
      <ddeItem name="0030Zsu5;1" advise="1">
        <values>
          <value>
            <val>1053.5</val>
          </value>
        </values>
      </ddeItem>
      <ddeItem name="0030Zsx4;1" advise="1">
        <values>
          <value>
            <val>1005.5</val>
          </value>
        </values>
      </ddeItem>
      <ddeItem name="0030Zsx5;1" advise="1">
        <values>
          <value>
            <val>1055.75</val>
          </value>
        </values>
      </ddeItem>
      <ddeItem name="0030ZwH5;1" advise="1">
        <values>
          <value>
            <val>621.75</val>
          </value>
        </values>
      </ddeItem>
      <ddeItem name="0030ZwH6;1" advise="1">
        <values>
          <value>
            <val>670.25</val>
          </value>
        </values>
      </ddeItem>
      <ddeItem name="0030ZwK5;1" advise="1">
        <values>
          <value>
            <val>633.5</val>
          </value>
        </values>
      </ddeItem>
      <ddeItem name="0030ZwK6;1" advise="1">
        <values>
          <value>
            <val>670.25</val>
          </value>
        </values>
      </ddeItem>
      <ddeItem name="0030ZwN5;1" advise="1">
        <values>
          <value>
            <val>639.5</val>
          </value>
        </values>
      </ddeItem>
      <ddeItem name="0030ZwN6;1" advise="1">
        <values>
          <value>
            <val>659</val>
          </value>
        </values>
      </ddeItem>
      <ddeItem name="0030ZwU5;1" advise="1">
        <values>
          <value>
            <val>648.75</val>
          </value>
        </values>
      </ddeItem>
      <ddeItem name="0030ZwU6;1" advise="1">
        <values>
          <value>
            <val>666.5</val>
          </value>
        </values>
      </ddeItem>
      <ddeItem name="0030ZwZ4;1" advise="1">
        <values>
          <value>
            <val>599</val>
          </value>
        </values>
      </ddeItem>
      <ddeItem name="0030ZwZ5;1" advise="1">
        <values>
          <value>
            <val>661.75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7"/>
  <sheetViews>
    <sheetView topLeftCell="A22" workbookViewId="0">
      <selection activeCell="D28" sqref="D28:D37"/>
    </sheetView>
  </sheetViews>
  <sheetFormatPr baseColWidth="10" defaultRowHeight="15" x14ac:dyDescent="0.25"/>
  <cols>
    <col min="1" max="1" width="7.140625" customWidth="1"/>
    <col min="2" max="2" width="13.85546875" bestFit="1" customWidth="1"/>
    <col min="3" max="4" width="12.140625" bestFit="1" customWidth="1"/>
    <col min="5" max="5" width="11.42578125" bestFit="1" customWidth="1"/>
    <col min="6" max="6" width="9" bestFit="1" customWidth="1"/>
    <col min="7" max="7" width="0.85546875" customWidth="1"/>
    <col min="8" max="8" width="21" bestFit="1" customWidth="1"/>
    <col min="9" max="10" width="12.140625" bestFit="1" customWidth="1"/>
    <col min="11" max="11" width="11.42578125" bestFit="1" customWidth="1"/>
    <col min="12" max="12" width="9.7109375" bestFit="1" customWidth="1"/>
  </cols>
  <sheetData>
    <row r="1" spans="2:12" ht="15.75" thickBot="1" x14ac:dyDescent="0.3"/>
    <row r="2" spans="2:12" ht="44.1" customHeight="1" thickBot="1" x14ac:dyDescent="0.3">
      <c r="B2" s="71" t="s">
        <v>59</v>
      </c>
      <c r="C2" s="72"/>
      <c r="D2" s="72"/>
      <c r="E2" s="72"/>
      <c r="F2" s="72"/>
      <c r="G2" s="1"/>
      <c r="H2" s="68">
        <f ca="1">NOW()</f>
        <v>45576.704193865742</v>
      </c>
      <c r="I2" s="68"/>
      <c r="J2" s="69"/>
      <c r="K2" s="69"/>
      <c r="L2" s="70"/>
    </row>
    <row r="3" spans="2:12" ht="27" thickBot="1" x14ac:dyDescent="0.3">
      <c r="B3" s="73" t="s">
        <v>0</v>
      </c>
      <c r="C3" s="74"/>
      <c r="D3" s="74"/>
      <c r="E3" s="74"/>
      <c r="F3" s="75"/>
      <c r="G3" s="79"/>
      <c r="H3" s="76" t="s">
        <v>2</v>
      </c>
      <c r="I3" s="77"/>
      <c r="J3" s="77"/>
      <c r="K3" s="77"/>
      <c r="L3" s="78"/>
    </row>
    <row r="4" spans="2:12" ht="19.5" thickBot="1" x14ac:dyDescent="0.3">
      <c r="B4" s="2" t="s">
        <v>1</v>
      </c>
      <c r="C4" s="31">
        <v>45471</v>
      </c>
      <c r="D4" s="50">
        <f ca="1">NOW()</f>
        <v>45576.704193865742</v>
      </c>
      <c r="E4" s="29" t="s">
        <v>4</v>
      </c>
      <c r="F4" s="14" t="s">
        <v>3</v>
      </c>
      <c r="G4" s="80"/>
      <c r="H4" s="6" t="s">
        <v>1</v>
      </c>
      <c r="I4" s="50">
        <v>45471</v>
      </c>
      <c r="J4" s="50">
        <f ca="1">NOW()</f>
        <v>45576.704193865742</v>
      </c>
      <c r="K4" s="29" t="s">
        <v>4</v>
      </c>
      <c r="L4" s="14" t="s">
        <v>3</v>
      </c>
    </row>
    <row r="5" spans="2:12" ht="15.75" x14ac:dyDescent="0.25">
      <c r="B5" s="4" t="s">
        <v>15</v>
      </c>
      <c r="C5" s="45">
        <v>219.4</v>
      </c>
      <c r="D5" s="45">
        <v>220.094763</v>
      </c>
      <c r="E5" s="46">
        <f t="shared" ref="E5:E14" si="0">D5-C5</f>
        <v>0.69476299999999469</v>
      </c>
      <c r="F5" s="7">
        <f t="shared" ref="F5:F14" si="1">(D5/C5*100)-100</f>
        <v>0.31666499544212456</v>
      </c>
      <c r="G5" s="80"/>
      <c r="H5" s="16" t="s">
        <v>7</v>
      </c>
      <c r="I5" s="45">
        <v>238</v>
      </c>
      <c r="J5" s="28">
        <v>230</v>
      </c>
      <c r="K5" s="46">
        <f>J5-I5</f>
        <v>-8</v>
      </c>
      <c r="L5" s="56">
        <f>(J5/I5*100)-100</f>
        <v>-3.3613445378151283</v>
      </c>
    </row>
    <row r="6" spans="2:12" ht="15.75" x14ac:dyDescent="0.25">
      <c r="B6" s="4" t="s">
        <v>17</v>
      </c>
      <c r="C6" s="45">
        <v>226.2</v>
      </c>
      <c r="D6" s="45">
        <v>228.45395475000001</v>
      </c>
      <c r="E6" s="46">
        <f t="shared" si="0"/>
        <v>2.2539547500000197</v>
      </c>
      <c r="F6" s="7">
        <f t="shared" si="1"/>
        <v>0.9964433023872914</v>
      </c>
      <c r="G6" s="80"/>
      <c r="H6" s="4" t="s">
        <v>64</v>
      </c>
      <c r="J6" s="45">
        <v>217.1</v>
      </c>
      <c r="K6" s="46"/>
      <c r="L6" s="56"/>
    </row>
    <row r="7" spans="2:12" ht="15.75" x14ac:dyDescent="0.25">
      <c r="B7" s="4" t="s">
        <v>28</v>
      </c>
      <c r="C7" s="45">
        <v>229</v>
      </c>
      <c r="D7" s="45">
        <v>232.77133950000001</v>
      </c>
      <c r="E7" s="46">
        <f t="shared" si="0"/>
        <v>3.7713395000000105</v>
      </c>
      <c r="F7" s="7">
        <f t="shared" si="1"/>
        <v>1.6468731441048163</v>
      </c>
      <c r="G7" s="80"/>
      <c r="H7" s="4" t="s">
        <v>15</v>
      </c>
      <c r="I7" s="45">
        <v>214.7</v>
      </c>
      <c r="J7" s="45">
        <v>218.9</v>
      </c>
      <c r="K7" s="46">
        <f>J7-I7</f>
        <v>4.2000000000000171</v>
      </c>
      <c r="L7" s="56">
        <f>(J7/I7*100)-100</f>
        <v>1.9562179785747702</v>
      </c>
    </row>
    <row r="8" spans="2:12" ht="15.75" x14ac:dyDescent="0.25">
      <c r="B8" s="4" t="s">
        <v>27</v>
      </c>
      <c r="C8" s="45">
        <v>229.7</v>
      </c>
      <c r="D8" s="45">
        <v>234.97596150000001</v>
      </c>
      <c r="E8" s="46">
        <f t="shared" si="0"/>
        <v>5.2759615000000224</v>
      </c>
      <c r="F8" s="7">
        <f t="shared" si="1"/>
        <v>2.2968922507618856</v>
      </c>
      <c r="G8" s="80"/>
      <c r="H8" s="4" t="s">
        <v>42</v>
      </c>
      <c r="I8" s="45">
        <v>216</v>
      </c>
      <c r="J8" s="45">
        <v>220.4</v>
      </c>
      <c r="K8" s="46">
        <f>J8-I8</f>
        <v>4.4000000000000057</v>
      </c>
      <c r="L8" s="56">
        <f>(J8/I8*100)-100</f>
        <v>2.0370370370370381</v>
      </c>
    </row>
    <row r="9" spans="2:12" ht="15.75" x14ac:dyDescent="0.25">
      <c r="B9" s="4" t="s">
        <v>33</v>
      </c>
      <c r="C9" s="45">
        <v>230.8</v>
      </c>
      <c r="D9" s="45">
        <v>238.37475375</v>
      </c>
      <c r="E9" s="46">
        <f t="shared" si="0"/>
        <v>7.5747537499999851</v>
      </c>
      <c r="F9" s="7">
        <f t="shared" si="1"/>
        <v>3.2819556975736646</v>
      </c>
      <c r="G9" s="80"/>
      <c r="H9" s="4" t="s">
        <v>43</v>
      </c>
      <c r="I9" s="45">
        <v>218</v>
      </c>
      <c r="J9" s="45">
        <v>222.1</v>
      </c>
      <c r="K9" s="46">
        <f>J9-I9</f>
        <v>4.0999999999999943</v>
      </c>
      <c r="L9" s="56">
        <f>(J9/I9*100)-100</f>
        <v>1.8807339449541161</v>
      </c>
    </row>
    <row r="10" spans="2:12" ht="15.75" x14ac:dyDescent="0.25">
      <c r="B10" s="4" t="s">
        <v>34</v>
      </c>
      <c r="C10" s="45">
        <v>234</v>
      </c>
      <c r="D10" s="45">
        <v>243.15143475000002</v>
      </c>
      <c r="E10" s="46">
        <f t="shared" si="0"/>
        <v>9.1514347500000213</v>
      </c>
      <c r="F10" s="7">
        <f t="shared" si="1"/>
        <v>3.9108695512820617</v>
      </c>
      <c r="G10" s="80"/>
      <c r="H10" s="4" t="s">
        <v>60</v>
      </c>
      <c r="J10" s="45">
        <v>229.5</v>
      </c>
    </row>
    <row r="11" spans="2:12" ht="15.75" x14ac:dyDescent="0.25">
      <c r="B11" s="4" t="s">
        <v>35</v>
      </c>
      <c r="C11" s="45">
        <v>238.3</v>
      </c>
      <c r="D11" s="45">
        <v>246.27464925000001</v>
      </c>
      <c r="E11" s="46">
        <f t="shared" si="0"/>
        <v>7.9746492499999988</v>
      </c>
      <c r="F11" s="7">
        <f t="shared" si="1"/>
        <v>3.3464747167436144</v>
      </c>
      <c r="G11" s="80"/>
    </row>
    <row r="12" spans="2:12" ht="15.75" x14ac:dyDescent="0.25">
      <c r="B12" s="4" t="s">
        <v>48</v>
      </c>
      <c r="C12" s="45">
        <v>240.8</v>
      </c>
      <c r="D12" s="45">
        <v>246.27464925000001</v>
      </c>
      <c r="E12" s="46">
        <f t="shared" si="0"/>
        <v>5.4746492499999988</v>
      </c>
      <c r="F12" s="7">
        <f t="shared" si="1"/>
        <v>2.273525436046512</v>
      </c>
      <c r="G12" s="80"/>
      <c r="H12" s="47"/>
      <c r="L12" s="39"/>
    </row>
    <row r="13" spans="2:12" ht="15.75" x14ac:dyDescent="0.25">
      <c r="B13" s="4" t="s">
        <v>52</v>
      </c>
      <c r="C13" s="45">
        <v>240.1</v>
      </c>
      <c r="D13" s="45">
        <v>242.14098300000001</v>
      </c>
      <c r="E13" s="46">
        <f t="shared" si="0"/>
        <v>2.0409830000000113</v>
      </c>
      <c r="F13" s="7">
        <f t="shared" si="1"/>
        <v>0.85005539358600402</v>
      </c>
      <c r="G13" s="80"/>
      <c r="H13" s="47"/>
      <c r="L13" s="39"/>
    </row>
    <row r="14" spans="2:12" ht="16.5" thickBot="1" x14ac:dyDescent="0.3">
      <c r="B14" s="8" t="s">
        <v>61</v>
      </c>
      <c r="C14" s="45"/>
      <c r="D14" s="45">
        <v>244.8967605</v>
      </c>
      <c r="E14" s="46">
        <f t="shared" si="0"/>
        <v>244.8967605</v>
      </c>
      <c r="F14" s="7" t="e">
        <f t="shared" si="1"/>
        <v>#DIV/0!</v>
      </c>
      <c r="G14" s="80"/>
      <c r="H14" s="48"/>
      <c r="I14" s="44"/>
      <c r="J14" s="44"/>
      <c r="K14" s="44"/>
      <c r="L14" s="49"/>
    </row>
    <row r="15" spans="2:12" ht="19.5" thickBot="1" x14ac:dyDescent="0.3">
      <c r="B15" s="53" t="s">
        <v>1</v>
      </c>
      <c r="C15" s="54">
        <f>C4</f>
        <v>45471</v>
      </c>
      <c r="D15" s="54">
        <f ca="1">D4</f>
        <v>45576.704193865742</v>
      </c>
      <c r="E15" s="51" t="s">
        <v>4</v>
      </c>
      <c r="F15" s="55" t="s">
        <v>3</v>
      </c>
      <c r="G15" s="81"/>
      <c r="H15" s="6" t="s">
        <v>1</v>
      </c>
      <c r="I15" s="50">
        <f>I4</f>
        <v>45471</v>
      </c>
      <c r="J15" s="50">
        <f ca="1">J4</f>
        <v>45576.704193865742</v>
      </c>
      <c r="K15" s="32" t="s">
        <v>4</v>
      </c>
      <c r="L15" s="12" t="s">
        <v>3</v>
      </c>
    </row>
    <row r="16" spans="2:12" ht="15.75" x14ac:dyDescent="0.25">
      <c r="B16" s="4" t="s">
        <v>12</v>
      </c>
      <c r="C16" s="45">
        <v>404.2</v>
      </c>
      <c r="D16" s="45">
        <v>369.45790349999999</v>
      </c>
      <c r="E16" s="46">
        <f>D17-C16</f>
        <v>-29.046822999999961</v>
      </c>
      <c r="F16" s="7">
        <f>(D17/C16*100)-100</f>
        <v>-7.1862501237011287</v>
      </c>
      <c r="G16" s="80"/>
      <c r="H16" s="4" t="s">
        <v>10</v>
      </c>
      <c r="I16" s="45">
        <v>312</v>
      </c>
      <c r="J16" s="45">
        <v>313</v>
      </c>
      <c r="K16" s="46">
        <f>J16-I16</f>
        <v>1</v>
      </c>
      <c r="L16" s="7">
        <f>(J16/I16*100)-100</f>
        <v>0.3205128205128176</v>
      </c>
    </row>
    <row r="17" spans="2:12" ht="15.75" x14ac:dyDescent="0.25">
      <c r="B17" s="4" t="s">
        <v>18</v>
      </c>
      <c r="C17" s="45">
        <v>405.7</v>
      </c>
      <c r="D17" s="45">
        <v>375.15317700000003</v>
      </c>
      <c r="E17" s="46">
        <f>D18-C17</f>
        <v>-25.402704999999969</v>
      </c>
      <c r="F17" s="7">
        <f>(D18/C17*100)-100</f>
        <v>-6.2614505792457464</v>
      </c>
      <c r="G17" s="80"/>
      <c r="H17" s="4" t="s">
        <v>16</v>
      </c>
      <c r="I17" s="45">
        <v>311</v>
      </c>
      <c r="J17" s="45">
        <v>314.10000000000002</v>
      </c>
      <c r="K17" s="46">
        <f>J17-I17</f>
        <v>3.1000000000000227</v>
      </c>
      <c r="L17" s="7">
        <f>(J17/I17*100)-100</f>
        <v>0.99678456591641407</v>
      </c>
    </row>
    <row r="18" spans="2:12" ht="15.75" x14ac:dyDescent="0.25">
      <c r="B18" s="4" t="s">
        <v>19</v>
      </c>
      <c r="C18" s="45">
        <v>410.8</v>
      </c>
      <c r="D18" s="45">
        <v>380.29729500000002</v>
      </c>
      <c r="E18" s="46">
        <f t="shared" ref="E18:E26" si="2">D18-C18</f>
        <v>-30.502704999999992</v>
      </c>
      <c r="F18" s="7">
        <f t="shared" ref="F18:F26" si="3">(D18/C18*100)-100</f>
        <v>-7.4251959591041867</v>
      </c>
      <c r="G18" s="80"/>
      <c r="H18" s="4" t="s">
        <v>55</v>
      </c>
      <c r="J18" s="45">
        <v>314.10000000000002</v>
      </c>
      <c r="K18" s="46"/>
      <c r="L18" s="7"/>
    </row>
    <row r="19" spans="2:12" ht="15.75" x14ac:dyDescent="0.25">
      <c r="B19" s="4" t="s">
        <v>36</v>
      </c>
      <c r="C19" s="45">
        <v>412.7</v>
      </c>
      <c r="D19" s="45">
        <v>385.53327225000004</v>
      </c>
      <c r="E19" s="46">
        <f t="shared" si="2"/>
        <v>-27.16672774999995</v>
      </c>
      <c r="F19" s="7">
        <f t="shared" si="3"/>
        <v>-6.5826817906469444</v>
      </c>
      <c r="G19" s="80"/>
      <c r="H19" s="4" t="s">
        <v>22</v>
      </c>
      <c r="I19" s="45">
        <v>292.5</v>
      </c>
      <c r="J19" s="45">
        <v>294.89999999999998</v>
      </c>
      <c r="K19" s="46">
        <f t="shared" ref="K19:K20" si="4">J19-I19</f>
        <v>2.3999999999999773</v>
      </c>
      <c r="L19" s="7">
        <f t="shared" ref="L19:L20" si="5">(J19/I19*100)-100</f>
        <v>0.82051282051280339</v>
      </c>
    </row>
    <row r="20" spans="2:12" ht="15.75" x14ac:dyDescent="0.25">
      <c r="B20" s="4" t="s">
        <v>37</v>
      </c>
      <c r="C20" s="45">
        <v>415.3</v>
      </c>
      <c r="D20" s="45">
        <v>389.94251625000004</v>
      </c>
      <c r="E20" s="46">
        <f t="shared" si="2"/>
        <v>-25.357483749999972</v>
      </c>
      <c r="F20" s="7">
        <f t="shared" si="3"/>
        <v>-6.1058232000963102</v>
      </c>
      <c r="G20" s="80"/>
      <c r="H20" s="4" t="s">
        <v>50</v>
      </c>
      <c r="I20" s="45">
        <v>296.5</v>
      </c>
      <c r="J20" s="45">
        <v>299</v>
      </c>
      <c r="K20" s="46">
        <f t="shared" si="4"/>
        <v>2.5</v>
      </c>
      <c r="L20" s="7">
        <f t="shared" si="5"/>
        <v>0.84317032040472384</v>
      </c>
    </row>
    <row r="21" spans="2:12" ht="15.75" x14ac:dyDescent="0.25">
      <c r="B21" s="4" t="s">
        <v>54</v>
      </c>
      <c r="C21" s="45">
        <v>418.1</v>
      </c>
      <c r="D21" s="45">
        <v>390.03437550000001</v>
      </c>
      <c r="E21" s="46">
        <f t="shared" si="2"/>
        <v>-28.065624500000013</v>
      </c>
      <c r="F21" s="7">
        <f t="shared" si="3"/>
        <v>-6.7126583353264806</v>
      </c>
      <c r="G21" s="80"/>
      <c r="H21" s="4" t="s">
        <v>66</v>
      </c>
      <c r="I21" s="45"/>
      <c r="J21" s="45">
        <v>304.5</v>
      </c>
      <c r="K21" s="46">
        <f>J21-I21</f>
        <v>304.5</v>
      </c>
      <c r="L21" s="7" t="e">
        <f>(J21/I21*100)-100</f>
        <v>#DIV/0!</v>
      </c>
    </row>
    <row r="22" spans="2:12" ht="15.75" x14ac:dyDescent="0.25">
      <c r="B22" s="4" t="s">
        <v>38</v>
      </c>
      <c r="C22" s="45">
        <v>407.7</v>
      </c>
      <c r="D22" s="45">
        <v>387.09487949999999</v>
      </c>
      <c r="E22" s="46">
        <f t="shared" si="2"/>
        <v>-20.605120499999998</v>
      </c>
      <c r="F22" s="7">
        <f t="shared" si="3"/>
        <v>-5.0539908020603406</v>
      </c>
      <c r="G22" s="80"/>
    </row>
    <row r="23" spans="2:12" ht="15.75" x14ac:dyDescent="0.25">
      <c r="B23" s="4" t="s">
        <v>39</v>
      </c>
      <c r="C23" s="45">
        <v>404.7</v>
      </c>
      <c r="D23" s="45">
        <v>387.92161275000001</v>
      </c>
      <c r="E23" s="46">
        <f t="shared" si="2"/>
        <v>-16.77838724999998</v>
      </c>
      <c r="F23" s="7">
        <f t="shared" si="3"/>
        <v>-4.1458826908821322</v>
      </c>
      <c r="G23" s="80"/>
    </row>
    <row r="24" spans="2:12" ht="15.75" x14ac:dyDescent="0.25">
      <c r="B24" s="4" t="s">
        <v>40</v>
      </c>
      <c r="C24" s="45">
        <v>408.7</v>
      </c>
      <c r="D24" s="45">
        <v>392.05527900000004</v>
      </c>
      <c r="E24" s="46">
        <f t="shared" si="2"/>
        <v>-16.644720999999947</v>
      </c>
      <c r="F24" s="7">
        <f t="shared" si="3"/>
        <v>-4.0726011744555848</v>
      </c>
      <c r="G24" s="80"/>
      <c r="H24" s="47"/>
      <c r="L24" s="39"/>
    </row>
    <row r="25" spans="2:12" ht="15.75" x14ac:dyDescent="0.25">
      <c r="B25" s="4" t="s">
        <v>57</v>
      </c>
      <c r="C25" s="45">
        <v>408.3</v>
      </c>
      <c r="D25" s="45">
        <v>392.69829375</v>
      </c>
      <c r="E25" s="46">
        <f t="shared" si="2"/>
        <v>-15.601706250000007</v>
      </c>
      <c r="F25" s="7">
        <f t="shared" si="3"/>
        <v>-3.8211379500367286</v>
      </c>
      <c r="G25" s="80"/>
      <c r="H25" s="47"/>
      <c r="L25" s="39"/>
    </row>
    <row r="26" spans="2:12" ht="16.5" thickBot="1" x14ac:dyDescent="0.3">
      <c r="B26" s="4" t="s">
        <v>62</v>
      </c>
      <c r="C26" s="45">
        <v>408.3</v>
      </c>
      <c r="D26" s="45">
        <v>394.25990100000001</v>
      </c>
      <c r="E26" s="46">
        <f t="shared" si="2"/>
        <v>-14.040098999999998</v>
      </c>
      <c r="F26" s="7">
        <f t="shared" si="3"/>
        <v>-3.4386722997795829</v>
      </c>
      <c r="G26" s="80"/>
      <c r="H26" s="47"/>
      <c r="L26" s="39"/>
    </row>
    <row r="27" spans="2:12" ht="19.5" thickBot="1" x14ac:dyDescent="0.3">
      <c r="B27" s="2" t="s">
        <v>1</v>
      </c>
      <c r="C27" s="31">
        <f>C4</f>
        <v>45471</v>
      </c>
      <c r="D27" s="31">
        <f ca="1">D15</f>
        <v>45576.704193865742</v>
      </c>
      <c r="E27" s="29" t="s">
        <v>4</v>
      </c>
      <c r="F27" s="14" t="s">
        <v>3</v>
      </c>
      <c r="G27" s="80"/>
      <c r="H27" s="6" t="s">
        <v>1</v>
      </c>
      <c r="I27" s="50">
        <f>I4</f>
        <v>45471</v>
      </c>
      <c r="J27" s="50">
        <f ca="1">J4</f>
        <v>45576.704193865742</v>
      </c>
      <c r="K27" s="32" t="s">
        <v>4</v>
      </c>
      <c r="L27" s="12" t="s">
        <v>3</v>
      </c>
    </row>
    <row r="28" spans="2:12" ht="15.75" x14ac:dyDescent="0.25">
      <c r="B28" s="4" t="s">
        <v>13</v>
      </c>
      <c r="C28" s="45">
        <v>165.6</v>
      </c>
      <c r="D28" s="45">
        <v>163.67453875000001</v>
      </c>
      <c r="E28" s="46">
        <f t="shared" ref="E28:E35" si="6">D29-C28</f>
        <v>4.8656050000000164</v>
      </c>
      <c r="F28" s="7">
        <f t="shared" ref="F28:F35" si="7">(D29/C28*100)-100</f>
        <v>2.9381672705313946</v>
      </c>
      <c r="G28" s="80"/>
      <c r="H28" s="4" t="s">
        <v>11</v>
      </c>
      <c r="I28" s="45">
        <v>176</v>
      </c>
      <c r="J28" s="45">
        <v>189</v>
      </c>
      <c r="K28" s="46">
        <f>J28-I28</f>
        <v>13</v>
      </c>
      <c r="L28" s="7">
        <f>(J28/I28*100)-100</f>
        <v>7.3863636363636402</v>
      </c>
    </row>
    <row r="29" spans="2:12" ht="15.75" x14ac:dyDescent="0.25">
      <c r="B29" s="4" t="s">
        <v>20</v>
      </c>
      <c r="C29" s="45">
        <v>171.2</v>
      </c>
      <c r="D29" s="45">
        <v>170.46560500000001</v>
      </c>
      <c r="E29" s="46">
        <f t="shared" si="6"/>
        <v>2.7103487500000085</v>
      </c>
      <c r="F29" s="7">
        <f t="shared" si="7"/>
        <v>1.5831476343457922</v>
      </c>
      <c r="G29" s="80"/>
      <c r="H29" s="4" t="s">
        <v>13</v>
      </c>
      <c r="I29" s="45">
        <v>178.5</v>
      </c>
      <c r="J29" s="45">
        <v>190</v>
      </c>
      <c r="K29" s="46">
        <f>J29-I29</f>
        <v>11.5</v>
      </c>
      <c r="L29" s="7">
        <f>(J29/I29*100)-100</f>
        <v>6.4425770308123305</v>
      </c>
    </row>
    <row r="30" spans="2:12" ht="15.75" x14ac:dyDescent="0.25">
      <c r="B30" s="4" t="s">
        <v>21</v>
      </c>
      <c r="C30" s="45">
        <v>174.9</v>
      </c>
      <c r="D30" s="45">
        <v>173.91034875</v>
      </c>
      <c r="E30" s="46">
        <f t="shared" si="6"/>
        <v>1.1756162499999903</v>
      </c>
      <c r="F30" s="7">
        <f t="shared" si="7"/>
        <v>0.67216480846197157</v>
      </c>
      <c r="G30" s="80"/>
      <c r="H30" s="4" t="s">
        <v>45</v>
      </c>
      <c r="I30" s="45">
        <v>176</v>
      </c>
      <c r="J30" s="45">
        <v>184.5</v>
      </c>
      <c r="K30" s="46">
        <f t="shared" ref="K30:K31" si="8">J30-I30</f>
        <v>8.5</v>
      </c>
      <c r="L30" s="7">
        <f t="shared" ref="L30:L31" si="9">(J30/I30*100)-100</f>
        <v>4.8295454545454533</v>
      </c>
    </row>
    <row r="31" spans="2:12" ht="15.75" x14ac:dyDescent="0.25">
      <c r="B31" s="4" t="s">
        <v>29</v>
      </c>
      <c r="C31" s="45">
        <v>177.8</v>
      </c>
      <c r="D31" s="45">
        <v>176.07561625</v>
      </c>
      <c r="E31" s="46">
        <f t="shared" si="6"/>
        <v>-3.0038600000000031</v>
      </c>
      <c r="F31" s="7">
        <f t="shared" si="7"/>
        <v>-1.6894600674915665</v>
      </c>
      <c r="G31" s="80"/>
      <c r="H31" s="4" t="s">
        <v>29</v>
      </c>
      <c r="I31" s="45">
        <v>169</v>
      </c>
      <c r="J31" s="45">
        <v>179</v>
      </c>
      <c r="K31" s="46">
        <f t="shared" si="8"/>
        <v>10</v>
      </c>
      <c r="L31" s="7">
        <f t="shared" si="9"/>
        <v>5.9171597633136201</v>
      </c>
    </row>
    <row r="32" spans="2:12" ht="15.75" x14ac:dyDescent="0.25">
      <c r="B32" s="4" t="s">
        <v>30</v>
      </c>
      <c r="C32" s="45">
        <v>177.4</v>
      </c>
      <c r="D32" s="45">
        <v>174.79614000000001</v>
      </c>
      <c r="E32" s="46">
        <f t="shared" si="6"/>
        <v>-0.24174999999999613</v>
      </c>
      <c r="F32" s="7">
        <f t="shared" si="7"/>
        <v>-0.13627395715896284</v>
      </c>
      <c r="G32" s="80"/>
    </row>
    <row r="33" spans="2:12" ht="15.75" x14ac:dyDescent="0.25">
      <c r="B33" s="4" t="s">
        <v>31</v>
      </c>
      <c r="C33" s="45">
        <v>179.3</v>
      </c>
      <c r="D33" s="45">
        <v>177.15825000000001</v>
      </c>
      <c r="E33" s="46">
        <f t="shared" si="6"/>
        <v>2.0903637499999945</v>
      </c>
      <c r="F33" s="7">
        <f t="shared" si="7"/>
        <v>1.1658470440602429</v>
      </c>
      <c r="G33" s="38"/>
    </row>
    <row r="34" spans="2:12" ht="15.75" x14ac:dyDescent="0.25">
      <c r="B34" s="4" t="s">
        <v>32</v>
      </c>
      <c r="C34" s="45">
        <v>183.9</v>
      </c>
      <c r="D34" s="45">
        <v>181.39036375000001</v>
      </c>
      <c r="E34" s="46">
        <f t="shared" si="6"/>
        <v>-0.14752624999999853</v>
      </c>
      <c r="F34" s="7">
        <f t="shared" si="7"/>
        <v>-8.0220908102219823E-2</v>
      </c>
      <c r="G34" s="38"/>
      <c r="H34" s="47"/>
      <c r="J34" s="45"/>
      <c r="L34" s="39"/>
    </row>
    <row r="35" spans="2:12" ht="15.75" x14ac:dyDescent="0.25">
      <c r="B35" s="4" t="s">
        <v>49</v>
      </c>
      <c r="C35" s="45">
        <v>186.9</v>
      </c>
      <c r="D35" s="45">
        <v>183.75247375000001</v>
      </c>
      <c r="E35" s="46">
        <f t="shared" si="6"/>
        <v>-1.6712075000000084</v>
      </c>
      <c r="F35" s="7">
        <f t="shared" si="7"/>
        <v>-0.89417201712146266</v>
      </c>
      <c r="G35" s="38"/>
      <c r="H35" s="47"/>
      <c r="L35" s="39"/>
    </row>
    <row r="36" spans="2:12" ht="15.75" x14ac:dyDescent="0.25">
      <c r="B36" s="4" t="s">
        <v>53</v>
      </c>
      <c r="C36" s="45">
        <v>188.786</v>
      </c>
      <c r="D36" s="45">
        <v>185.2287925</v>
      </c>
      <c r="E36" s="46">
        <f>D36-C36</f>
        <v>-3.5572075000000041</v>
      </c>
      <c r="F36" s="7">
        <f>(D36/C36*100)-100</f>
        <v>-1.8842538641636537</v>
      </c>
      <c r="G36" s="38"/>
      <c r="H36" s="47"/>
      <c r="L36" s="39"/>
    </row>
    <row r="37" spans="2:12" ht="16.5" thickBot="1" x14ac:dyDescent="0.3">
      <c r="B37" s="8" t="s">
        <v>63</v>
      </c>
      <c r="C37" s="25"/>
      <c r="D37" s="25">
        <v>180.30772999999999</v>
      </c>
      <c r="E37" s="27">
        <f>D37-C37</f>
        <v>180.30772999999999</v>
      </c>
      <c r="F37" s="9" t="e">
        <f>(D37/C37*100)-100</f>
        <v>#DIV/0!</v>
      </c>
    </row>
  </sheetData>
  <mergeCells count="6">
    <mergeCell ref="H2:I2"/>
    <mergeCell ref="J2:L2"/>
    <mergeCell ref="B2:F2"/>
    <mergeCell ref="B3:F3"/>
    <mergeCell ref="H3:L3"/>
    <mergeCell ref="G3:G32"/>
  </mergeCells>
  <printOptions horizontalCentered="1"/>
  <pageMargins left="0" right="0" top="0.39370078740157483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36"/>
  <sheetViews>
    <sheetView topLeftCell="A22" workbookViewId="0">
      <selection activeCell="D27" sqref="D27:D36"/>
    </sheetView>
  </sheetViews>
  <sheetFormatPr baseColWidth="10" defaultRowHeight="15" x14ac:dyDescent="0.25"/>
  <cols>
    <col min="2" max="2" width="14.140625" bestFit="1" customWidth="1"/>
    <col min="3" max="4" width="12.140625" bestFit="1" customWidth="1"/>
    <col min="5" max="5" width="11.42578125" bestFit="1" customWidth="1"/>
    <col min="6" max="6" width="9.28515625" customWidth="1"/>
    <col min="7" max="7" width="1.140625" customWidth="1"/>
    <col min="8" max="8" width="21.7109375" bestFit="1" customWidth="1"/>
    <col min="9" max="10" width="12.140625" bestFit="1" customWidth="1"/>
    <col min="11" max="11" width="11.42578125" bestFit="1" customWidth="1"/>
    <col min="12" max="12" width="9.42578125" customWidth="1"/>
  </cols>
  <sheetData>
    <row r="1" spans="2:14" ht="48" customHeight="1" thickBot="1" x14ac:dyDescent="0.3">
      <c r="B1" s="71" t="s">
        <v>9</v>
      </c>
      <c r="C1" s="72"/>
      <c r="D1" s="72"/>
      <c r="E1" s="72"/>
      <c r="F1" s="72"/>
      <c r="G1" s="13"/>
      <c r="H1" s="68">
        <f ca="1">NOW()</f>
        <v>45576.704193865742</v>
      </c>
      <c r="I1" s="68"/>
      <c r="J1" s="69"/>
      <c r="K1" s="69"/>
      <c r="L1" s="70"/>
    </row>
    <row r="2" spans="2:14" ht="27" thickBot="1" x14ac:dyDescent="0.3">
      <c r="B2" s="76" t="s">
        <v>0</v>
      </c>
      <c r="C2" s="77"/>
      <c r="D2" s="77"/>
      <c r="E2" s="77"/>
      <c r="F2" s="78"/>
      <c r="G2" s="79"/>
      <c r="H2" s="82" t="s">
        <v>2</v>
      </c>
      <c r="I2" s="83"/>
      <c r="J2" s="83"/>
      <c r="K2" s="83"/>
      <c r="L2" s="84"/>
    </row>
    <row r="3" spans="2:14" ht="19.5" thickBot="1" x14ac:dyDescent="0.3">
      <c r="B3" s="2" t="s">
        <v>1</v>
      </c>
      <c r="C3" s="31">
        <v>45569</v>
      </c>
      <c r="D3" s="31">
        <f ca="1">NOW()</f>
        <v>45576.704193865742</v>
      </c>
      <c r="E3" s="29" t="s">
        <v>4</v>
      </c>
      <c r="F3" s="14" t="s">
        <v>3</v>
      </c>
      <c r="G3" s="81"/>
      <c r="H3" s="6" t="s">
        <v>1</v>
      </c>
      <c r="I3" s="10">
        <v>45569</v>
      </c>
      <c r="J3" s="63">
        <f ca="1">NOW()</f>
        <v>45576.704193865742</v>
      </c>
      <c r="K3" s="11" t="s">
        <v>4</v>
      </c>
      <c r="L3" s="12" t="s">
        <v>3</v>
      </c>
    </row>
    <row r="4" spans="2:14" ht="15.75" x14ac:dyDescent="0.25">
      <c r="B4" s="4" t="s">
        <v>15</v>
      </c>
      <c r="C4" s="45">
        <v>216.69597075000001</v>
      </c>
      <c r="D4" s="45">
        <v>220.094763</v>
      </c>
      <c r="E4" s="46">
        <f t="shared" ref="E4:E13" si="0">D4-C4</f>
        <v>3.3987922499999854</v>
      </c>
      <c r="F4" s="7">
        <f t="shared" ref="F4:F13" si="1">(D4/C4*100)-100</f>
        <v>1.568461212378125</v>
      </c>
      <c r="G4" s="80"/>
      <c r="H4" s="4" t="s">
        <v>7</v>
      </c>
      <c r="I4" s="45">
        <v>218.5</v>
      </c>
      <c r="J4" s="45">
        <v>230</v>
      </c>
      <c r="K4" s="46">
        <f t="shared" ref="K4" si="2">J4-I4</f>
        <v>11.5</v>
      </c>
      <c r="L4" s="7">
        <f t="shared" ref="L4" si="3">(J4/I4*100)-100</f>
        <v>5.2631578947368354</v>
      </c>
    </row>
    <row r="5" spans="2:14" ht="15.75" x14ac:dyDescent="0.25">
      <c r="B5" s="4" t="s">
        <v>17</v>
      </c>
      <c r="C5" s="45">
        <v>225.14702175000002</v>
      </c>
      <c r="D5" s="45">
        <v>228.45395475000001</v>
      </c>
      <c r="E5" s="46">
        <f t="shared" si="0"/>
        <v>3.3069329999999866</v>
      </c>
      <c r="F5" s="7">
        <f t="shared" si="1"/>
        <v>1.4687882496939864</v>
      </c>
      <c r="G5" s="80"/>
      <c r="H5" s="4" t="s">
        <v>64</v>
      </c>
      <c r="I5" s="45">
        <v>216</v>
      </c>
      <c r="J5" s="45">
        <v>217.1</v>
      </c>
      <c r="K5" s="46">
        <f>J5-I5</f>
        <v>1.0999999999999943</v>
      </c>
      <c r="L5" s="7">
        <f>(J5/I5*100)-100</f>
        <v>0.50925925925926663</v>
      </c>
    </row>
    <row r="6" spans="2:14" ht="15.75" x14ac:dyDescent="0.25">
      <c r="B6" s="4" t="s">
        <v>28</v>
      </c>
      <c r="C6" s="45">
        <v>230.01556200000002</v>
      </c>
      <c r="D6" s="45">
        <v>232.77133950000001</v>
      </c>
      <c r="E6" s="46">
        <f t="shared" si="0"/>
        <v>2.7557774999999936</v>
      </c>
      <c r="F6" s="7">
        <f t="shared" si="1"/>
        <v>1.1980830670926537</v>
      </c>
      <c r="G6" s="80"/>
      <c r="H6" s="4" t="s">
        <v>15</v>
      </c>
      <c r="I6" s="45">
        <v>219</v>
      </c>
      <c r="J6" s="45">
        <v>218.9</v>
      </c>
      <c r="K6" s="46">
        <f>J6-I6</f>
        <v>-9.9999999999994316E-2</v>
      </c>
      <c r="L6" s="7">
        <f>(J6/I6*100)-100</f>
        <v>-4.5662100456624444E-2</v>
      </c>
    </row>
    <row r="7" spans="2:14" ht="15.75" x14ac:dyDescent="0.25">
      <c r="B7" s="4" t="s">
        <v>27</v>
      </c>
      <c r="C7" s="45">
        <v>232.49576175000001</v>
      </c>
      <c r="D7" s="45">
        <v>234.97596150000001</v>
      </c>
      <c r="E7" s="46">
        <f t="shared" si="0"/>
        <v>2.480199749999997</v>
      </c>
      <c r="F7" s="7">
        <f t="shared" si="1"/>
        <v>1.0667720268668432</v>
      </c>
      <c r="G7" s="80"/>
      <c r="H7" s="4" t="s">
        <v>41</v>
      </c>
      <c r="I7" s="45">
        <v>221</v>
      </c>
      <c r="J7" s="45">
        <v>220.4</v>
      </c>
      <c r="K7" s="46">
        <f>J7-I7</f>
        <v>-0.59999999999999432</v>
      </c>
      <c r="L7" s="7">
        <f>(J7/I7*100)-100</f>
        <v>-0.27149321266968229</v>
      </c>
    </row>
    <row r="8" spans="2:14" ht="15.75" x14ac:dyDescent="0.25">
      <c r="B8" s="4" t="s">
        <v>33</v>
      </c>
      <c r="C8" s="45">
        <v>236.0782725</v>
      </c>
      <c r="D8" s="45">
        <v>238.37475375</v>
      </c>
      <c r="E8" s="46">
        <f t="shared" si="0"/>
        <v>2.2964812499999994</v>
      </c>
      <c r="F8" s="7">
        <f t="shared" si="1"/>
        <v>0.97276264591440054</v>
      </c>
      <c r="G8" s="80"/>
      <c r="H8" s="4" t="s">
        <v>44</v>
      </c>
      <c r="I8" s="45">
        <v>225</v>
      </c>
      <c r="J8" s="45">
        <v>222.1</v>
      </c>
      <c r="K8" s="46">
        <f>J8-I8</f>
        <v>-2.9000000000000057</v>
      </c>
      <c r="L8" s="7">
        <f>(J8/I8*100)-100</f>
        <v>-1.2888888888888914</v>
      </c>
    </row>
    <row r="9" spans="2:14" ht="15.75" x14ac:dyDescent="0.25">
      <c r="B9" s="4" t="s">
        <v>34</v>
      </c>
      <c r="C9" s="45">
        <v>241.40610900000001</v>
      </c>
      <c r="D9" s="45">
        <v>243.15143475000002</v>
      </c>
      <c r="E9" s="46">
        <f t="shared" si="0"/>
        <v>1.7453257500000063</v>
      </c>
      <c r="F9" s="7">
        <f t="shared" si="1"/>
        <v>0.72298325722984202</v>
      </c>
      <c r="G9" s="80"/>
      <c r="H9" s="4" t="s">
        <v>60</v>
      </c>
      <c r="I9" s="45">
        <v>231</v>
      </c>
      <c r="J9" s="45">
        <v>229.5</v>
      </c>
      <c r="K9" s="46">
        <f>J9-I9</f>
        <v>-1.5</v>
      </c>
      <c r="L9" s="7">
        <f>(J9/I9*100)-100</f>
        <v>-0.64935064935063735</v>
      </c>
    </row>
    <row r="10" spans="2:14" ht="15.75" x14ac:dyDescent="0.25">
      <c r="B10" s="4" t="s">
        <v>35</v>
      </c>
      <c r="C10" s="45">
        <v>244.80490125</v>
      </c>
      <c r="D10" s="45">
        <v>246.27464925000001</v>
      </c>
      <c r="E10" s="46">
        <f t="shared" si="0"/>
        <v>1.4697480000000098</v>
      </c>
      <c r="F10" s="7">
        <f t="shared" si="1"/>
        <v>0.60037523452159292</v>
      </c>
      <c r="G10" s="80"/>
    </row>
    <row r="11" spans="2:14" ht="15.75" x14ac:dyDescent="0.25">
      <c r="B11" s="4" t="s">
        <v>48</v>
      </c>
      <c r="C11" s="45">
        <v>244.98861975</v>
      </c>
      <c r="D11" s="45">
        <v>246.27464925000001</v>
      </c>
      <c r="E11" s="46">
        <f t="shared" si="0"/>
        <v>1.2860295000000121</v>
      </c>
      <c r="F11" s="7">
        <f t="shared" si="1"/>
        <v>0.52493438320210828</v>
      </c>
      <c r="G11" s="80"/>
      <c r="H11" s="47"/>
      <c r="L11" s="39"/>
    </row>
    <row r="12" spans="2:14" ht="15.75" x14ac:dyDescent="0.25">
      <c r="B12" s="4" t="s">
        <v>52</v>
      </c>
      <c r="C12" s="45">
        <v>240.02822025</v>
      </c>
      <c r="D12" s="45">
        <v>242.14098300000001</v>
      </c>
      <c r="E12" s="46">
        <f t="shared" si="0"/>
        <v>2.1127627500000017</v>
      </c>
      <c r="F12" s="7">
        <f t="shared" si="1"/>
        <v>0.8802143130501463</v>
      </c>
      <c r="G12" s="80"/>
      <c r="H12" s="47"/>
      <c r="L12" s="39"/>
    </row>
    <row r="13" spans="2:14" ht="16.5" thickBot="1" x14ac:dyDescent="0.3">
      <c r="B13" s="8" t="s">
        <v>61</v>
      </c>
      <c r="C13" s="25">
        <v>243.24329400000002</v>
      </c>
      <c r="D13" s="25">
        <v>244.8967605</v>
      </c>
      <c r="E13" s="27">
        <f t="shared" si="0"/>
        <v>1.6534664999999791</v>
      </c>
      <c r="F13" s="9">
        <f t="shared" si="1"/>
        <v>0.6797583081570906</v>
      </c>
      <c r="G13" s="80"/>
      <c r="H13" s="47"/>
      <c r="L13" s="39"/>
    </row>
    <row r="14" spans="2:14" ht="19.5" thickBot="1" x14ac:dyDescent="0.3">
      <c r="B14" s="53" t="s">
        <v>1</v>
      </c>
      <c r="C14" s="57">
        <f>C3</f>
        <v>45569</v>
      </c>
      <c r="D14" s="57">
        <f ca="1">D3</f>
        <v>45576.704193865742</v>
      </c>
      <c r="E14" s="58" t="s">
        <v>4</v>
      </c>
      <c r="F14" s="55" t="s">
        <v>3</v>
      </c>
      <c r="G14" s="85"/>
      <c r="H14" s="6" t="s">
        <v>1</v>
      </c>
      <c r="I14" s="10">
        <f>I3</f>
        <v>45569</v>
      </c>
      <c r="J14" s="10">
        <f ca="1">NOW()</f>
        <v>45576.704193865742</v>
      </c>
      <c r="K14" s="11" t="s">
        <v>4</v>
      </c>
      <c r="L14" s="12" t="s">
        <v>3</v>
      </c>
    </row>
    <row r="15" spans="2:14" ht="15.75" x14ac:dyDescent="0.25">
      <c r="B15" s="4" t="s">
        <v>12</v>
      </c>
      <c r="C15" s="45">
        <v>381.30774675000004</v>
      </c>
      <c r="D15" s="45">
        <v>369.45790349999999</v>
      </c>
      <c r="E15" s="46">
        <f>D15-C15</f>
        <v>-11.849843250000049</v>
      </c>
      <c r="F15" s="7">
        <f>(D15/C15*100)-100</f>
        <v>-3.1076848952059919</v>
      </c>
      <c r="G15" s="86"/>
      <c r="H15" s="4" t="s">
        <v>6</v>
      </c>
      <c r="I15" s="45">
        <v>321.5</v>
      </c>
      <c r="J15" s="45">
        <v>313</v>
      </c>
      <c r="K15" s="46">
        <f>J15-I15</f>
        <v>-8.5</v>
      </c>
      <c r="L15" s="7">
        <f t="shared" ref="L15" si="4">(J15/I15*100)-100</f>
        <v>-2.6438569206842999</v>
      </c>
      <c r="N15" s="20"/>
    </row>
    <row r="16" spans="2:14" ht="15.75" x14ac:dyDescent="0.25">
      <c r="B16" s="4" t="s">
        <v>18</v>
      </c>
      <c r="C16" s="45">
        <v>388.01347200000004</v>
      </c>
      <c r="D16" s="45">
        <v>375.15317700000003</v>
      </c>
      <c r="E16" s="46">
        <f>D16-C16</f>
        <v>-12.860295000000008</v>
      </c>
      <c r="F16" s="7">
        <f>(D16/C16*100)-100</f>
        <v>-3.3143939393939377</v>
      </c>
      <c r="G16" s="86"/>
      <c r="H16" s="4" t="s">
        <v>16</v>
      </c>
      <c r="I16" s="45">
        <v>321.2</v>
      </c>
      <c r="J16" s="45">
        <v>314.10000000000002</v>
      </c>
      <c r="K16" s="46">
        <f t="shared" ref="K16:K20" si="5">J16-I16</f>
        <v>-7.0999999999999659</v>
      </c>
      <c r="L16" s="7">
        <f>(J16/I16*100)-100</f>
        <v>-2.2104607721045966</v>
      </c>
      <c r="N16" s="20"/>
    </row>
    <row r="17" spans="2:14" ht="15.75" x14ac:dyDescent="0.25">
      <c r="B17" s="4" t="s">
        <v>19</v>
      </c>
      <c r="C17" s="45">
        <v>393.61688624999999</v>
      </c>
      <c r="D17" s="45">
        <v>380.29729500000002</v>
      </c>
      <c r="E17" s="46">
        <f>D17-C17</f>
        <v>-13.319591249999974</v>
      </c>
      <c r="F17" s="7">
        <f>(D17/C17*100)-100</f>
        <v>-3.3838973162193611</v>
      </c>
      <c r="G17" s="86"/>
      <c r="H17" s="4" t="s">
        <v>55</v>
      </c>
      <c r="I17" s="45">
        <v>319.5</v>
      </c>
      <c r="J17" s="45">
        <v>314.10000000000002</v>
      </c>
      <c r="K17" s="46">
        <f t="shared" si="5"/>
        <v>-5.3999999999999773</v>
      </c>
      <c r="L17" s="7">
        <f>(J17/I17*100)-100</f>
        <v>-1.6901408450704167</v>
      </c>
      <c r="N17" s="20"/>
    </row>
    <row r="18" spans="2:14" ht="15.75" x14ac:dyDescent="0.25">
      <c r="B18" s="4" t="s">
        <v>36</v>
      </c>
      <c r="C18" s="45">
        <v>398.85286350000001</v>
      </c>
      <c r="D18" s="45">
        <v>385.53327225000004</v>
      </c>
      <c r="E18" s="46">
        <f>D18-C18</f>
        <v>-13.319591249999974</v>
      </c>
      <c r="F18" s="7">
        <f>(D18/C18*100)-100</f>
        <v>-3.3394748963611107</v>
      </c>
      <c r="G18" s="86"/>
      <c r="H18" s="4" t="s">
        <v>22</v>
      </c>
      <c r="I18" s="45">
        <v>298.2</v>
      </c>
      <c r="J18" s="45">
        <v>294.89999999999998</v>
      </c>
      <c r="K18" s="46">
        <f t="shared" si="5"/>
        <v>-3.3000000000000114</v>
      </c>
      <c r="L18" s="7">
        <f>(J18/I18*100)-100</f>
        <v>-1.1066398390342016</v>
      </c>
      <c r="N18" s="20"/>
    </row>
    <row r="19" spans="2:14" ht="15.75" x14ac:dyDescent="0.25">
      <c r="B19" s="4" t="s">
        <v>37</v>
      </c>
      <c r="C19" s="45">
        <v>402.52723350000002</v>
      </c>
      <c r="D19" s="45">
        <v>389.94251625000004</v>
      </c>
      <c r="E19" s="46">
        <f>D19-C19</f>
        <v>-12.584717249999983</v>
      </c>
      <c r="F19" s="7">
        <f>(D19/C19*100)-100</f>
        <v>-3.1264262893655825</v>
      </c>
      <c r="G19" s="86"/>
      <c r="H19" s="4" t="s">
        <v>50</v>
      </c>
      <c r="I19" s="45">
        <v>302.89999999999998</v>
      </c>
      <c r="J19" s="45">
        <v>299</v>
      </c>
      <c r="K19" s="46">
        <f t="shared" si="5"/>
        <v>-3.8999999999999773</v>
      </c>
      <c r="L19" s="7">
        <f>(J19/I19*100)-100</f>
        <v>-1.2875536480686662</v>
      </c>
      <c r="N19" s="20"/>
    </row>
    <row r="20" spans="2:14" ht="15.75" x14ac:dyDescent="0.25">
      <c r="B20" s="4" t="s">
        <v>54</v>
      </c>
      <c r="C20" s="45">
        <v>401.97607800000003</v>
      </c>
      <c r="D20" s="45">
        <v>390.03437550000001</v>
      </c>
      <c r="E20" s="46">
        <f t="shared" ref="E20" si="6">D20-C20</f>
        <v>-11.941702500000019</v>
      </c>
      <c r="F20" s="7">
        <f t="shared" ref="F20" si="7">(D20/C20*100)-100</f>
        <v>-2.9707495429616131</v>
      </c>
      <c r="G20" s="86"/>
      <c r="H20" s="4" t="s">
        <v>66</v>
      </c>
      <c r="I20" s="45">
        <v>309</v>
      </c>
      <c r="J20" s="45">
        <v>304.5</v>
      </c>
      <c r="K20" s="46">
        <f t="shared" si="5"/>
        <v>-4.5</v>
      </c>
      <c r="L20" s="7">
        <f>(J20/I20*100)-100</f>
        <v>-1.4563106796116472</v>
      </c>
      <c r="N20" s="20"/>
    </row>
    <row r="21" spans="2:14" ht="15.75" x14ac:dyDescent="0.25">
      <c r="B21" s="4" t="s">
        <v>38</v>
      </c>
      <c r="C21" s="45">
        <v>397.38311550000003</v>
      </c>
      <c r="D21" s="45">
        <v>387.09487949999999</v>
      </c>
      <c r="E21" s="46">
        <f>D21-C21</f>
        <v>-10.28823600000004</v>
      </c>
      <c r="F21" s="7">
        <f>(D21/C21*100)-100</f>
        <v>-2.5889967637540536</v>
      </c>
      <c r="G21" s="86"/>
      <c r="N21" s="20"/>
    </row>
    <row r="22" spans="2:14" ht="15.75" x14ac:dyDescent="0.25">
      <c r="B22" s="4" t="s">
        <v>39</v>
      </c>
      <c r="C22" s="45">
        <v>397.10753775000001</v>
      </c>
      <c r="D22" s="45">
        <v>387.92161275000001</v>
      </c>
      <c r="E22" s="46">
        <f>D22-C22</f>
        <v>-9.1859249999999975</v>
      </c>
      <c r="F22" s="7">
        <f>(D22/C22*100)-100</f>
        <v>-2.3132084200786522</v>
      </c>
      <c r="G22" s="86"/>
      <c r="H22" s="4"/>
      <c r="I22" s="45"/>
      <c r="J22" s="45"/>
      <c r="K22" s="46"/>
      <c r="L22" s="7"/>
      <c r="N22" s="20"/>
    </row>
    <row r="23" spans="2:14" ht="15.75" x14ac:dyDescent="0.25">
      <c r="B23" s="4" t="s">
        <v>40</v>
      </c>
      <c r="C23" s="45">
        <v>401.05748550000004</v>
      </c>
      <c r="D23" s="45">
        <v>392.05527900000004</v>
      </c>
      <c r="E23" s="46">
        <f>D23-C23</f>
        <v>-9.0022064999999998</v>
      </c>
      <c r="F23" s="7">
        <f>(D23/C23*100)-100</f>
        <v>-2.2446174988547796</v>
      </c>
      <c r="G23" s="86"/>
      <c r="H23" s="4"/>
      <c r="I23" s="45"/>
      <c r="J23" s="45"/>
      <c r="K23" s="46"/>
      <c r="L23" s="7"/>
      <c r="N23" s="20"/>
    </row>
    <row r="24" spans="2:14" ht="15.75" x14ac:dyDescent="0.25">
      <c r="B24" s="4" t="s">
        <v>57</v>
      </c>
      <c r="C24" s="45">
        <v>401.24120400000004</v>
      </c>
      <c r="D24" s="45">
        <v>392.69829375</v>
      </c>
      <c r="E24" s="46">
        <f>D24-C24</f>
        <v>-8.542910250000034</v>
      </c>
      <c r="F24" s="7">
        <f>(D24/C24*100)-100</f>
        <v>-2.129120879120876</v>
      </c>
      <c r="G24" s="86"/>
      <c r="H24" s="4"/>
      <c r="I24" s="45"/>
      <c r="J24" s="45"/>
      <c r="K24" s="46"/>
      <c r="L24" s="7"/>
      <c r="N24" s="20"/>
    </row>
    <row r="25" spans="2:14" ht="16.5" thickBot="1" x14ac:dyDescent="0.3">
      <c r="B25" s="4" t="s">
        <v>62</v>
      </c>
      <c r="C25" s="45">
        <v>402.52723350000002</v>
      </c>
      <c r="D25" s="45">
        <v>394.25990100000001</v>
      </c>
      <c r="E25" s="46">
        <f>D25-C25</f>
        <v>-8.2673325000000091</v>
      </c>
      <c r="F25" s="7">
        <f>(D25/C25*100)-100</f>
        <v>-2.0538566864445471</v>
      </c>
      <c r="G25" s="80"/>
      <c r="H25" s="4"/>
      <c r="I25" s="45"/>
      <c r="J25" s="45"/>
      <c r="K25" s="46"/>
      <c r="L25" s="7"/>
      <c r="N25" s="20"/>
    </row>
    <row r="26" spans="2:14" ht="19.5" thickBot="1" x14ac:dyDescent="0.3">
      <c r="B26" s="2" t="s">
        <v>1</v>
      </c>
      <c r="C26" s="31">
        <f>C3</f>
        <v>45569</v>
      </c>
      <c r="D26" s="31">
        <f ca="1">D14</f>
        <v>45576.704193865742</v>
      </c>
      <c r="E26" s="29" t="s">
        <v>4</v>
      </c>
      <c r="F26" s="14" t="s">
        <v>3</v>
      </c>
      <c r="G26" s="81"/>
      <c r="H26" s="6" t="s">
        <v>1</v>
      </c>
      <c r="I26" s="10">
        <f>I3</f>
        <v>45569</v>
      </c>
      <c r="J26" s="10">
        <f ca="1">J14</f>
        <v>45576.704193865742</v>
      </c>
      <c r="K26" s="11" t="s">
        <v>4</v>
      </c>
      <c r="L26" s="12" t="s">
        <v>3</v>
      </c>
    </row>
    <row r="27" spans="2:14" ht="15.75" x14ac:dyDescent="0.25">
      <c r="B27" s="4" t="s">
        <v>13</v>
      </c>
      <c r="C27" s="45">
        <v>167.21770375</v>
      </c>
      <c r="D27" s="45">
        <v>163.67453875000001</v>
      </c>
      <c r="E27" s="46">
        <f t="shared" ref="E27:E34" si="8">D27-C27</f>
        <v>-3.5431649999999877</v>
      </c>
      <c r="F27" s="7">
        <f t="shared" ref="F27:F34" si="9">(D27/C27*100)-100</f>
        <v>-2.1188934667451349</v>
      </c>
      <c r="G27" s="80"/>
      <c r="H27" s="16" t="s">
        <v>11</v>
      </c>
      <c r="I27" s="45">
        <v>187.5</v>
      </c>
      <c r="J27" s="45">
        <v>189</v>
      </c>
      <c r="K27" s="46">
        <f t="shared" ref="K27" si="10">J27-I27</f>
        <v>1.5</v>
      </c>
      <c r="L27" s="7">
        <f t="shared" ref="L27" si="11">(J27/I27*100)-100</f>
        <v>0.79999999999999716</v>
      </c>
    </row>
    <row r="28" spans="2:14" ht="15.75" x14ac:dyDescent="0.25">
      <c r="B28" s="4" t="s">
        <v>20</v>
      </c>
      <c r="C28" s="45">
        <v>173.91034875</v>
      </c>
      <c r="D28" s="45">
        <v>170.46560500000001</v>
      </c>
      <c r="E28" s="46">
        <f t="shared" si="8"/>
        <v>-3.4447437499999864</v>
      </c>
      <c r="F28" s="7">
        <f t="shared" si="9"/>
        <v>-1.9807583474815971</v>
      </c>
      <c r="G28" s="80"/>
      <c r="H28" s="4" t="s">
        <v>13</v>
      </c>
      <c r="I28" s="45">
        <v>190</v>
      </c>
      <c r="J28" s="45">
        <v>190</v>
      </c>
      <c r="K28" s="46">
        <f>J28-I28</f>
        <v>0</v>
      </c>
      <c r="L28" s="7">
        <f>(J28/I28*100)-100</f>
        <v>0</v>
      </c>
    </row>
    <row r="29" spans="2:14" ht="15.75" x14ac:dyDescent="0.25">
      <c r="B29" s="4" t="s">
        <v>21</v>
      </c>
      <c r="C29" s="45">
        <v>177.35509250000001</v>
      </c>
      <c r="D29" s="45">
        <v>173.91034875</v>
      </c>
      <c r="E29" s="46">
        <f t="shared" si="8"/>
        <v>-3.4447437500000149</v>
      </c>
      <c r="F29" s="7">
        <f t="shared" si="9"/>
        <v>-1.9422863485016819</v>
      </c>
      <c r="G29" s="80"/>
      <c r="H29" s="4" t="s">
        <v>45</v>
      </c>
      <c r="I29" s="45">
        <v>185.5</v>
      </c>
      <c r="J29" s="45">
        <v>184.5</v>
      </c>
      <c r="K29" s="46">
        <f>J29-I29</f>
        <v>-1</v>
      </c>
      <c r="L29" s="7">
        <f>(J29/I29*100)-100</f>
        <v>-0.53908355795148566</v>
      </c>
    </row>
    <row r="30" spans="2:14" ht="15.75" x14ac:dyDescent="0.25">
      <c r="B30" s="4" t="s">
        <v>29</v>
      </c>
      <c r="C30" s="45">
        <v>179.22509625000001</v>
      </c>
      <c r="D30" s="45">
        <v>176.07561625</v>
      </c>
      <c r="E30" s="46">
        <f t="shared" si="8"/>
        <v>-3.1494800000000112</v>
      </c>
      <c r="F30" s="7">
        <f t="shared" si="9"/>
        <v>-1.7572762218561309</v>
      </c>
      <c r="G30" s="80"/>
      <c r="H30" s="4" t="s">
        <v>29</v>
      </c>
      <c r="I30" s="45">
        <v>181.1</v>
      </c>
      <c r="J30" s="45">
        <v>179</v>
      </c>
      <c r="K30" s="46">
        <f>J30-I30</f>
        <v>-2.0999999999999943</v>
      </c>
      <c r="L30" s="7">
        <f>(J30/I30*100)-100</f>
        <v>-1.1595803423522852</v>
      </c>
    </row>
    <row r="31" spans="2:14" ht="15.75" x14ac:dyDescent="0.25">
      <c r="B31" s="4" t="s">
        <v>30</v>
      </c>
      <c r="C31" s="45">
        <v>176.46930125</v>
      </c>
      <c r="D31" s="45">
        <v>174.79614000000001</v>
      </c>
      <c r="E31" s="46">
        <f t="shared" si="8"/>
        <v>-1.6731612499999926</v>
      </c>
      <c r="F31" s="7">
        <f t="shared" si="9"/>
        <v>-0.94813162297823794</v>
      </c>
      <c r="G31" s="80"/>
    </row>
    <row r="32" spans="2:14" ht="15.75" x14ac:dyDescent="0.25">
      <c r="B32" s="4" t="s">
        <v>31</v>
      </c>
      <c r="C32" s="45">
        <v>178.63456875</v>
      </c>
      <c r="D32" s="45">
        <v>177.15825000000001</v>
      </c>
      <c r="E32" s="46">
        <f t="shared" si="8"/>
        <v>-1.4763187499999901</v>
      </c>
      <c r="F32" s="7">
        <f t="shared" si="9"/>
        <v>-0.8264462809917319</v>
      </c>
      <c r="G32" s="80"/>
    </row>
    <row r="33" spans="2:12" ht="15.75" x14ac:dyDescent="0.25">
      <c r="B33" s="4" t="s">
        <v>32</v>
      </c>
      <c r="C33" s="45">
        <v>182.76826124999999</v>
      </c>
      <c r="D33" s="45">
        <v>181.39036375000001</v>
      </c>
      <c r="E33" s="46">
        <f t="shared" si="8"/>
        <v>-1.3778974999999889</v>
      </c>
      <c r="F33" s="7">
        <f t="shared" si="9"/>
        <v>-0.75390414647279158</v>
      </c>
      <c r="G33" s="80"/>
      <c r="H33" s="47"/>
      <c r="J33" s="45"/>
      <c r="L33" s="39"/>
    </row>
    <row r="34" spans="2:12" ht="15.75" x14ac:dyDescent="0.25">
      <c r="B34" s="4" t="s">
        <v>49</v>
      </c>
      <c r="C34" s="45">
        <v>185.03194999999999</v>
      </c>
      <c r="D34" s="45">
        <v>183.75247375000001</v>
      </c>
      <c r="E34" s="46">
        <f t="shared" si="8"/>
        <v>-1.2794762499999877</v>
      </c>
      <c r="F34" s="7">
        <f t="shared" si="9"/>
        <v>-0.69148936170212494</v>
      </c>
      <c r="G34" s="80"/>
      <c r="H34" s="47"/>
      <c r="L34" s="39"/>
    </row>
    <row r="35" spans="2:12" ht="16.5" thickBot="1" x14ac:dyDescent="0.3">
      <c r="B35" s="4" t="s">
        <v>53</v>
      </c>
      <c r="C35" s="45">
        <v>186.40984750000001</v>
      </c>
      <c r="D35" s="45">
        <v>185.2287925</v>
      </c>
      <c r="E35" s="46">
        <f t="shared" ref="E35" si="12">D35-C35</f>
        <v>-1.1810550000000148</v>
      </c>
      <c r="F35" s="7">
        <f t="shared" ref="F35" si="13">(D35/C35*100)-100</f>
        <v>-0.63357972544879715</v>
      </c>
      <c r="G35" s="21"/>
      <c r="H35" s="48"/>
      <c r="I35" s="44"/>
      <c r="J35" s="44"/>
      <c r="K35" s="44"/>
      <c r="L35" s="49"/>
    </row>
    <row r="36" spans="2:12" ht="16.5" thickBot="1" x14ac:dyDescent="0.3">
      <c r="B36" s="8" t="s">
        <v>63</v>
      </c>
      <c r="C36" s="25">
        <v>180.30772999999999</v>
      </c>
      <c r="D36" s="25">
        <v>180.30772999999999</v>
      </c>
      <c r="E36" s="27">
        <f t="shared" ref="E36" si="14">D36-C36</f>
        <v>0</v>
      </c>
      <c r="F36" s="9">
        <f t="shared" ref="F36" si="15">(D36/C36*100)-100</f>
        <v>0</v>
      </c>
    </row>
  </sheetData>
  <mergeCells count="6">
    <mergeCell ref="B1:F1"/>
    <mergeCell ref="H1:I1"/>
    <mergeCell ref="J1:L1"/>
    <mergeCell ref="H2:L2"/>
    <mergeCell ref="B2:F2"/>
    <mergeCell ref="G2:G34"/>
  </mergeCells>
  <printOptions horizontalCentered="1"/>
  <pageMargins left="0.54500000000000004" right="0" top="0.39370078740157483" bottom="0" header="0" footer="0"/>
  <pageSetup paperSize="9" scale="9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8"/>
  <sheetViews>
    <sheetView tabSelected="1" workbookViewId="0">
      <selection activeCell="C2" sqref="A2:O38"/>
    </sheetView>
  </sheetViews>
  <sheetFormatPr baseColWidth="10" defaultRowHeight="15" x14ac:dyDescent="0.25"/>
  <cols>
    <col min="1" max="1" width="14.140625" bestFit="1" customWidth="1"/>
    <col min="2" max="2" width="8.28515625" bestFit="1" customWidth="1"/>
    <col min="3" max="3" width="10.5703125" bestFit="1" customWidth="1"/>
    <col min="4" max="4" width="17.42578125" bestFit="1" customWidth="1"/>
    <col min="5" max="5" width="5.5703125" customWidth="1"/>
    <col min="6" max="6" width="13.42578125" bestFit="1" customWidth="1"/>
    <col min="7" max="7" width="5.140625" style="34" bestFit="1" customWidth="1"/>
    <col min="8" max="8" width="0.7109375" customWidth="1"/>
    <col min="9" max="9" width="18" bestFit="1" customWidth="1"/>
    <col min="10" max="10" width="8.28515625" customWidth="1"/>
    <col min="11" max="11" width="9.85546875" bestFit="1" customWidth="1"/>
    <col min="12" max="12" width="17.42578125" bestFit="1" customWidth="1"/>
    <col min="13" max="13" width="5.140625" bestFit="1" customWidth="1"/>
    <col min="14" max="14" width="13.5703125" bestFit="1" customWidth="1"/>
    <col min="15" max="15" width="9" bestFit="1" customWidth="1"/>
  </cols>
  <sheetData>
    <row r="1" spans="1:15" ht="15.75" thickBot="1" x14ac:dyDescent="0.3">
      <c r="A1" s="17"/>
      <c r="B1" s="18"/>
      <c r="C1" s="18"/>
      <c r="D1" s="18"/>
      <c r="E1" s="18"/>
      <c r="F1" s="18"/>
      <c r="G1" s="33"/>
      <c r="H1" s="18"/>
      <c r="I1" s="18"/>
      <c r="J1" s="18"/>
      <c r="K1" s="18"/>
      <c r="L1" s="18"/>
      <c r="M1" s="18"/>
      <c r="N1" s="18"/>
      <c r="O1" s="19"/>
    </row>
    <row r="2" spans="1:15" ht="21" x14ac:dyDescent="0.25">
      <c r="A2" s="101"/>
      <c r="B2" s="93"/>
      <c r="C2" s="89" t="s">
        <v>58</v>
      </c>
      <c r="D2" s="89"/>
      <c r="E2" s="89"/>
      <c r="F2" s="89"/>
      <c r="G2" s="89"/>
      <c r="H2" s="89"/>
      <c r="I2" s="89"/>
      <c r="J2" s="89"/>
      <c r="K2" s="89"/>
      <c r="L2" s="89"/>
      <c r="M2" s="89"/>
      <c r="N2" s="93"/>
      <c r="O2" s="94"/>
    </row>
    <row r="3" spans="1:15" ht="27" customHeight="1" thickBot="1" x14ac:dyDescent="0.3">
      <c r="A3" s="102"/>
      <c r="B3" s="95"/>
      <c r="C3" s="90">
        <f ca="1">NOW()</f>
        <v>45576.704193865742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5"/>
      <c r="O3" s="96"/>
    </row>
    <row r="4" spans="1:15" ht="30" customHeight="1" thickBot="1" x14ac:dyDescent="0.4">
      <c r="A4" s="97" t="s">
        <v>0</v>
      </c>
      <c r="B4" s="98"/>
      <c r="C4" s="98"/>
      <c r="D4" s="99"/>
      <c r="E4" s="99"/>
      <c r="F4" s="98"/>
      <c r="G4" s="100"/>
      <c r="H4" s="26"/>
      <c r="I4" s="103" t="s">
        <v>5</v>
      </c>
      <c r="J4" s="98"/>
      <c r="K4" s="98"/>
      <c r="L4" s="98"/>
      <c r="M4" s="98"/>
      <c r="N4" s="98"/>
      <c r="O4" s="100"/>
    </row>
    <row r="5" spans="1:15" ht="19.5" thickBot="1" x14ac:dyDescent="0.3">
      <c r="A5" s="24" t="s">
        <v>1</v>
      </c>
      <c r="B5" s="32" t="s">
        <v>8</v>
      </c>
      <c r="C5" s="35">
        <f ca="1">NOW()</f>
        <v>45576.704193865742</v>
      </c>
      <c r="D5" s="22" t="s">
        <v>67</v>
      </c>
      <c r="E5" s="40" t="s">
        <v>3</v>
      </c>
      <c r="F5" s="22" t="s">
        <v>68</v>
      </c>
      <c r="G5" s="23" t="s">
        <v>3</v>
      </c>
      <c r="H5" s="38"/>
      <c r="I5" s="6" t="s">
        <v>8</v>
      </c>
      <c r="J5" s="11" t="s">
        <v>8</v>
      </c>
      <c r="K5" s="35">
        <v>45575</v>
      </c>
      <c r="L5" s="22" t="s">
        <v>69</v>
      </c>
      <c r="M5" s="40" t="s">
        <v>3</v>
      </c>
      <c r="N5" s="22" t="s">
        <v>70</v>
      </c>
      <c r="O5" s="23" t="s">
        <v>3</v>
      </c>
    </row>
    <row r="6" spans="1:15" ht="15.75" x14ac:dyDescent="0.25">
      <c r="A6" s="4" t="s">
        <v>15</v>
      </c>
      <c r="B6" s="87">
        <f>[1]!'0030ZwZ4;1'*0.367437</f>
        <v>220.094763</v>
      </c>
      <c r="C6" s="88">
        <f>[1]!'0030ZwZ4;1'*0.367437</f>
        <v>220.094763</v>
      </c>
      <c r="D6" s="46">
        <f>'Dif contra 01 07 22'!E5</f>
        <v>0.69476299999999469</v>
      </c>
      <c r="E6" s="56">
        <f>'Dif contra 01 07 22'!F5</f>
        <v>0.31666499544212456</v>
      </c>
      <c r="F6" s="3">
        <f>'Ev Semanal'!E4</f>
        <v>3.3987922499999854</v>
      </c>
      <c r="G6" s="7">
        <f>'Ev Semanal'!F4</f>
        <v>1.568461212378125</v>
      </c>
      <c r="H6" s="36"/>
      <c r="I6" s="4" t="s">
        <v>14</v>
      </c>
      <c r="J6" s="87">
        <v>230</v>
      </c>
      <c r="K6" s="88"/>
      <c r="L6" s="46">
        <f>'Dif contra 01 07 22'!K5</f>
        <v>-8</v>
      </c>
      <c r="M6" s="56">
        <f>'Dif contra 01 07 22'!L5</f>
        <v>-3.3613445378151283</v>
      </c>
      <c r="N6" s="3">
        <f>'Ev Semanal'!K4</f>
        <v>11.5</v>
      </c>
      <c r="O6" s="7">
        <f>'Ev Semanal'!L4</f>
        <v>5.2631578947368354</v>
      </c>
    </row>
    <row r="7" spans="1:15" ht="15.75" x14ac:dyDescent="0.25">
      <c r="A7" s="4" t="s">
        <v>17</v>
      </c>
      <c r="B7" s="87">
        <f>[1]!'0030ZwH5;1'*0.367437</f>
        <v>228.45395475000001</v>
      </c>
      <c r="C7" s="88">
        <f>[1]!'0030ZwH5;1'*0.367437</f>
        <v>228.45395475000001</v>
      </c>
      <c r="D7" s="46">
        <f>'Dif contra 01 07 22'!E6</f>
        <v>2.2539547500000197</v>
      </c>
      <c r="E7" s="56">
        <f>'Dif contra 01 07 22'!F6</f>
        <v>0.9964433023872914</v>
      </c>
      <c r="F7" s="3">
        <f>'Ev Semanal'!E5</f>
        <v>3.3069329999999866</v>
      </c>
      <c r="G7" s="7">
        <f>'Ev Semanal'!F5</f>
        <v>1.4687882496939864</v>
      </c>
      <c r="H7" s="38"/>
      <c r="I7" s="4" t="s">
        <v>65</v>
      </c>
      <c r="J7" s="87">
        <v>217.1</v>
      </c>
      <c r="K7" s="88">
        <v>217.1</v>
      </c>
      <c r="L7" s="46"/>
      <c r="M7" s="56"/>
      <c r="N7" s="3">
        <f>'Ev Semanal'!K5</f>
        <v>1.0999999999999943</v>
      </c>
      <c r="O7" s="7">
        <f>'Ev Semanal'!L5</f>
        <v>0.50925925925926663</v>
      </c>
    </row>
    <row r="8" spans="1:15" ht="15.75" x14ac:dyDescent="0.25">
      <c r="A8" s="4" t="s">
        <v>28</v>
      </c>
      <c r="B8" s="87">
        <f>[1]!'0030ZwK5;1'*0.367437</f>
        <v>232.77133950000001</v>
      </c>
      <c r="C8" s="88">
        <f>[1]!'0030ZwK5;1'*0.367437</f>
        <v>232.77133950000001</v>
      </c>
      <c r="D8" s="46">
        <f>'Dif contra 01 07 22'!E7</f>
        <v>3.7713395000000105</v>
      </c>
      <c r="E8" s="56">
        <f>'Dif contra 01 07 22'!F7</f>
        <v>1.6468731441048163</v>
      </c>
      <c r="F8" s="3">
        <f>'Ev Semanal'!E6</f>
        <v>2.7557774999999936</v>
      </c>
      <c r="G8" s="7">
        <f>'Ev Semanal'!F6</f>
        <v>1.1980830670926537</v>
      </c>
      <c r="H8" s="38"/>
      <c r="I8" s="4" t="s">
        <v>23</v>
      </c>
      <c r="J8" s="87">
        <v>218.9</v>
      </c>
      <c r="K8" s="88">
        <v>218.9</v>
      </c>
      <c r="L8" s="46">
        <f>'Dif contra 01 07 22'!K7</f>
        <v>4.2000000000000171</v>
      </c>
      <c r="M8" s="56">
        <f>'Dif contra 01 07 22'!L7</f>
        <v>1.9562179785747702</v>
      </c>
      <c r="N8" s="3">
        <f>'Ev Semanal'!K6</f>
        <v>-9.9999999999994316E-2</v>
      </c>
      <c r="O8" s="7">
        <f>'Ev Semanal'!L6</f>
        <v>-4.5662100456624444E-2</v>
      </c>
    </row>
    <row r="9" spans="1:15" ht="15.75" x14ac:dyDescent="0.25">
      <c r="A9" s="4" t="s">
        <v>27</v>
      </c>
      <c r="B9" s="87">
        <f>[1]!'0030ZwN5;1'*0.367437</f>
        <v>234.97596150000001</v>
      </c>
      <c r="C9" s="88">
        <f>[1]!'0030ZwN5;1'*0.367437</f>
        <v>234.97596150000001</v>
      </c>
      <c r="D9" s="46">
        <f>'Dif contra 01 07 22'!E8</f>
        <v>5.2759615000000224</v>
      </c>
      <c r="E9" s="56">
        <f>'Dif contra 01 07 22'!F8</f>
        <v>2.2968922507618856</v>
      </c>
      <c r="F9" s="3">
        <f>'Ev Semanal'!E7</f>
        <v>2.480199749999997</v>
      </c>
      <c r="G9" s="7">
        <f>'Ev Semanal'!F7</f>
        <v>1.0667720268668432</v>
      </c>
      <c r="H9" s="38"/>
      <c r="I9" s="4" t="s">
        <v>42</v>
      </c>
      <c r="J9" s="87">
        <v>220.4</v>
      </c>
      <c r="K9" s="88">
        <v>220.4</v>
      </c>
      <c r="L9" s="46">
        <f>'Dif contra 01 07 22'!K8</f>
        <v>4.4000000000000057</v>
      </c>
      <c r="M9" s="56">
        <f>'Dif contra 01 07 22'!L8</f>
        <v>2.0370370370370381</v>
      </c>
      <c r="N9" s="3">
        <f>'Ev Semanal'!K7</f>
        <v>-0.59999999999999432</v>
      </c>
      <c r="O9" s="7">
        <f>'Ev Semanal'!L7</f>
        <v>-0.27149321266968229</v>
      </c>
    </row>
    <row r="10" spans="1:15" ht="15.75" x14ac:dyDescent="0.25">
      <c r="A10" s="4" t="s">
        <v>33</v>
      </c>
      <c r="B10" s="87">
        <f>[1]!'0030ZwU5;1'*0.367437</f>
        <v>238.37475375</v>
      </c>
      <c r="C10" s="88">
        <f>[1]!'0030ZwU5;1'*0.367437</f>
        <v>238.37475375</v>
      </c>
      <c r="D10" s="46">
        <f>'Dif contra 01 07 22'!E9</f>
        <v>7.5747537499999851</v>
      </c>
      <c r="E10" s="56">
        <f>'Dif contra 01 07 22'!F9</f>
        <v>3.2819556975736646</v>
      </c>
      <c r="F10" s="3">
        <f>'Ev Semanal'!E8</f>
        <v>2.2964812499999994</v>
      </c>
      <c r="G10" s="7">
        <f>'Ev Semanal'!F8</f>
        <v>0.97276264591440054</v>
      </c>
      <c r="H10" s="38"/>
      <c r="I10" s="4" t="s">
        <v>44</v>
      </c>
      <c r="J10" s="87">
        <v>222.1</v>
      </c>
      <c r="K10" s="88">
        <v>222.1</v>
      </c>
      <c r="L10" s="46">
        <f>'Dif contra 01 07 22'!K9</f>
        <v>4.0999999999999943</v>
      </c>
      <c r="M10" s="56">
        <f>'Dif contra 01 07 22'!L9</f>
        <v>1.8807339449541161</v>
      </c>
      <c r="N10" s="3">
        <f>'Ev Semanal'!K8</f>
        <v>-2.9000000000000057</v>
      </c>
      <c r="O10" s="7">
        <f>'Ev Semanal'!L8</f>
        <v>-1.2888888888888914</v>
      </c>
    </row>
    <row r="11" spans="1:15" ht="15.75" x14ac:dyDescent="0.25">
      <c r="A11" s="4" t="s">
        <v>34</v>
      </c>
      <c r="B11" s="87">
        <f>[1]!'0030ZwZ5;1'*0.367437</f>
        <v>243.15143475000002</v>
      </c>
      <c r="C11" s="88">
        <f>[1]!'0030ZwZ5;1'*0.367437</f>
        <v>243.15143475000002</v>
      </c>
      <c r="D11" s="46">
        <f>'Dif contra 01 07 22'!E10</f>
        <v>9.1514347500000213</v>
      </c>
      <c r="E11" s="56">
        <f>'Dif contra 01 07 22'!F10</f>
        <v>3.9108695512820617</v>
      </c>
      <c r="F11" s="3">
        <f>'Ev Semanal'!E9</f>
        <v>1.7453257500000063</v>
      </c>
      <c r="G11" s="7">
        <f>'Ev Semanal'!F9</f>
        <v>0.72298325722984202</v>
      </c>
      <c r="H11" s="38"/>
      <c r="I11" s="4" t="s">
        <v>60</v>
      </c>
      <c r="J11" s="87">
        <v>229.5</v>
      </c>
      <c r="K11" s="88">
        <v>229.5</v>
      </c>
      <c r="L11" s="46"/>
      <c r="M11" s="56"/>
      <c r="N11" s="3">
        <f>'Ev Semanal'!K9</f>
        <v>-1.5</v>
      </c>
      <c r="O11" s="7">
        <f>'Ev Semanal'!L9</f>
        <v>-0.64935064935063735</v>
      </c>
    </row>
    <row r="12" spans="1:15" ht="15.75" x14ac:dyDescent="0.25">
      <c r="A12" s="4" t="s">
        <v>35</v>
      </c>
      <c r="B12" s="87">
        <f>[1]!'0030ZwH6;1'*0.367437</f>
        <v>246.27464925000001</v>
      </c>
      <c r="C12" s="88">
        <f>[1]!'0030ZwH6;1'*0.367437</f>
        <v>246.27464925000001</v>
      </c>
      <c r="D12" s="46">
        <f>'Dif contra 01 07 22'!E11</f>
        <v>7.9746492499999988</v>
      </c>
      <c r="E12" s="56">
        <f>'Dif contra 01 07 22'!F11</f>
        <v>3.3464747167436144</v>
      </c>
      <c r="F12" s="3">
        <f>'Ev Semanal'!E10</f>
        <v>1.4697480000000098</v>
      </c>
      <c r="G12" s="7">
        <f>'Ev Semanal'!F10</f>
        <v>0.60037523452159292</v>
      </c>
      <c r="H12" s="38"/>
      <c r="I12" s="4"/>
      <c r="J12" s="87"/>
      <c r="K12" s="88"/>
      <c r="L12" s="46"/>
      <c r="M12" s="56"/>
      <c r="N12" s="3"/>
      <c r="O12" s="7"/>
    </row>
    <row r="13" spans="1:15" ht="15.75" customHeight="1" x14ac:dyDescent="0.25">
      <c r="A13" s="4" t="s">
        <v>48</v>
      </c>
      <c r="B13" s="87">
        <f>[1]!'0030ZwK6;1'*0.367437</f>
        <v>246.27464925000001</v>
      </c>
      <c r="C13" s="88">
        <f>[1]!'0030ZwK6;1'*0.367437</f>
        <v>246.27464925000001</v>
      </c>
      <c r="D13" s="46">
        <f>'Dif contra 01 07 22'!E12</f>
        <v>5.4746492499999988</v>
      </c>
      <c r="E13" s="56">
        <f>'Dif contra 01 07 22'!F12</f>
        <v>2.273525436046512</v>
      </c>
      <c r="F13" s="3">
        <f>'Ev Semanal'!E11</f>
        <v>1.2860295000000121</v>
      </c>
      <c r="G13" s="7">
        <f>'Ev Semanal'!F11</f>
        <v>0.52493438320210828</v>
      </c>
      <c r="H13" s="38"/>
      <c r="I13" s="4"/>
      <c r="J13" s="87"/>
      <c r="K13" s="88"/>
      <c r="L13" s="46"/>
      <c r="M13" s="56"/>
      <c r="N13" s="3"/>
      <c r="O13" s="7"/>
    </row>
    <row r="14" spans="1:15" ht="15.75" customHeight="1" x14ac:dyDescent="0.25">
      <c r="A14" s="4" t="s">
        <v>52</v>
      </c>
      <c r="B14" s="87">
        <f>[1]!'0030ZwN6;1'*0.367437</f>
        <v>242.14098300000001</v>
      </c>
      <c r="C14" s="88">
        <f>[1]!'0030ZwN6;1'*0.367437</f>
        <v>242.14098300000001</v>
      </c>
      <c r="D14" s="46">
        <f>'Dif contra 01 07 22'!E13</f>
        <v>2.0409830000000113</v>
      </c>
      <c r="E14" s="56">
        <f>'Dif contra 01 07 22'!F13</f>
        <v>0.85005539358600402</v>
      </c>
      <c r="F14" s="3">
        <f>'Ev Semanal'!E12</f>
        <v>2.1127627500000017</v>
      </c>
      <c r="G14" s="7">
        <f>'Ev Semanal'!F12</f>
        <v>0.8802143130501463</v>
      </c>
      <c r="H14" s="38"/>
      <c r="I14" s="4"/>
      <c r="J14" s="87"/>
      <c r="K14" s="88"/>
      <c r="L14" s="46"/>
      <c r="M14" s="56"/>
      <c r="N14" s="3"/>
      <c r="O14" s="7"/>
    </row>
    <row r="15" spans="1:15" ht="15.75" customHeight="1" thickBot="1" x14ac:dyDescent="0.3">
      <c r="A15" s="4" t="s">
        <v>61</v>
      </c>
      <c r="B15" s="87">
        <f>[1]!'0030ZwU6;1'*0.367437</f>
        <v>244.8967605</v>
      </c>
      <c r="C15" s="88">
        <f>[1]!'0030ZwU6;1'*0.367437</f>
        <v>244.8967605</v>
      </c>
      <c r="D15" s="66">
        <f>'Dif contra 01 07 22'!E14</f>
        <v>244.8967605</v>
      </c>
      <c r="E15" s="67" t="e">
        <f>'Dif contra 01 07 22'!F14</f>
        <v>#DIV/0!</v>
      </c>
      <c r="F15" s="3">
        <f>'Ev Semanal'!E13</f>
        <v>1.6534664999999791</v>
      </c>
      <c r="G15" s="7">
        <f>'Ev Semanal'!F13</f>
        <v>0.6797583081570906</v>
      </c>
      <c r="H15" s="38"/>
      <c r="I15" s="4"/>
      <c r="J15" s="87"/>
      <c r="K15" s="88"/>
      <c r="L15" s="66"/>
      <c r="M15" s="67"/>
      <c r="N15" s="3"/>
      <c r="O15" s="7"/>
    </row>
    <row r="16" spans="1:15" ht="19.5" thickBot="1" x14ac:dyDescent="0.3">
      <c r="A16" s="24" t="s">
        <v>1</v>
      </c>
      <c r="B16" s="32" t="s">
        <v>8</v>
      </c>
      <c r="C16" s="35">
        <f ca="1">C5</f>
        <v>45576.704193865742</v>
      </c>
      <c r="D16" s="22" t="str">
        <f>D5</f>
        <v>28/06 - 11/10/24</v>
      </c>
      <c r="E16" s="40" t="s">
        <v>3</v>
      </c>
      <c r="F16" s="22" t="str">
        <f>F5</f>
        <v>04/10 -11/10</v>
      </c>
      <c r="G16" s="23" t="s">
        <v>3</v>
      </c>
      <c r="H16" s="59"/>
      <c r="I16" s="24" t="s">
        <v>1</v>
      </c>
      <c r="J16" s="32" t="s">
        <v>8</v>
      </c>
      <c r="K16" s="35">
        <f>K5</f>
        <v>45575</v>
      </c>
      <c r="L16" s="22" t="str">
        <f>L5</f>
        <v>28/06 - 10/10/24</v>
      </c>
      <c r="M16" s="40" t="s">
        <v>3</v>
      </c>
      <c r="N16" s="22" t="str">
        <f>N5</f>
        <v>04/10 -10/10</v>
      </c>
      <c r="O16" s="23" t="s">
        <v>3</v>
      </c>
    </row>
    <row r="17" spans="1:17" ht="15.75" x14ac:dyDescent="0.25">
      <c r="A17" s="60" t="s">
        <v>12</v>
      </c>
      <c r="B17" s="87">
        <f>[1]!'0030Zsx4;1'*0.367437</f>
        <v>369.45790349999999</v>
      </c>
      <c r="C17" s="88">
        <f>[1]!'0030Zsx4;1'*0.367437</f>
        <v>369.45790349999999</v>
      </c>
      <c r="D17" s="37">
        <f>'Dif contra 01 07 22'!E16</f>
        <v>-29.046822999999961</v>
      </c>
      <c r="E17" s="43">
        <f>'Dif contra 01 07 22'!F16</f>
        <v>-7.1862501237011287</v>
      </c>
      <c r="F17" s="37">
        <f>'Ev Semanal'!E15</f>
        <v>-11.849843250000049</v>
      </c>
      <c r="G17" s="15">
        <f>'Ev Semanal'!F15</f>
        <v>-3.1076848952059919</v>
      </c>
      <c r="H17" s="38"/>
      <c r="I17" s="60" t="s">
        <v>10</v>
      </c>
      <c r="J17" s="87">
        <v>313</v>
      </c>
      <c r="K17" s="88">
        <v>313</v>
      </c>
      <c r="L17" s="37">
        <f>'Dif contra 01 07 22'!K16</f>
        <v>1</v>
      </c>
      <c r="M17" s="43">
        <f>'Dif contra 01 07 22'!L16</f>
        <v>0.3205128205128176</v>
      </c>
      <c r="N17" s="37">
        <f>'Ev Semanal'!K15</f>
        <v>-8.5</v>
      </c>
      <c r="O17" s="15">
        <f>'Ev Semanal'!L15</f>
        <v>-2.6438569206842999</v>
      </c>
      <c r="Q17" s="45"/>
    </row>
    <row r="18" spans="1:17" ht="15.75" x14ac:dyDescent="0.25">
      <c r="A18" s="30" t="s">
        <v>18</v>
      </c>
      <c r="B18" s="87">
        <f>[1]!'0030Zsf5;1'*0.367437</f>
        <v>375.15317700000003</v>
      </c>
      <c r="C18" s="88">
        <f>[1]!'0030Zsf5;1'*0.367437</f>
        <v>375.15317700000003</v>
      </c>
      <c r="D18" s="3">
        <f>'Dif contra 01 07 22'!E17</f>
        <v>-25.402704999999969</v>
      </c>
      <c r="E18" s="56">
        <f>'Dif contra 01 07 22'!F17</f>
        <v>-6.2614505792457464</v>
      </c>
      <c r="F18" s="3">
        <f>'Ev Semanal'!E16</f>
        <v>-12.860295000000008</v>
      </c>
      <c r="G18" s="7">
        <f>'Ev Semanal'!F16</f>
        <v>-3.3143939393939377</v>
      </c>
      <c r="H18" s="38"/>
      <c r="I18" s="30" t="s">
        <v>24</v>
      </c>
      <c r="J18" s="87">
        <v>314.10000000000002</v>
      </c>
      <c r="K18" s="88">
        <v>314.10000000000002</v>
      </c>
      <c r="L18" s="3">
        <f>'Dif contra 01 07 22'!K17</f>
        <v>3.1000000000000227</v>
      </c>
      <c r="M18" s="56">
        <f>'Dif contra 01 07 22'!L17</f>
        <v>0.99678456591641407</v>
      </c>
      <c r="N18" s="3">
        <f>'Ev Semanal'!K16</f>
        <v>-7.0999999999999659</v>
      </c>
      <c r="O18" s="7">
        <f>'Ev Semanal'!L16</f>
        <v>-2.2104607721045966</v>
      </c>
      <c r="Q18" s="45"/>
    </row>
    <row r="19" spans="1:17" ht="15.75" x14ac:dyDescent="0.25">
      <c r="A19" s="30" t="s">
        <v>19</v>
      </c>
      <c r="B19" s="87">
        <f>[1]!'0030Zsh5;1'*0.367437</f>
        <v>380.29729500000002</v>
      </c>
      <c r="C19" s="88">
        <f>[1]!'0030Zsh5;1'*0.367437</f>
        <v>380.29729500000002</v>
      </c>
      <c r="D19" s="3">
        <f>'Dif contra 01 07 22'!E18</f>
        <v>-30.502704999999992</v>
      </c>
      <c r="E19" s="56">
        <f>'Dif contra 01 07 22'!F18</f>
        <v>-7.4251959591041867</v>
      </c>
      <c r="F19" s="3">
        <f>'Ev Semanal'!E17</f>
        <v>-13.319591249999974</v>
      </c>
      <c r="G19" s="7">
        <f>'Ev Semanal'!F17</f>
        <v>-3.3838973162193611</v>
      </c>
      <c r="H19" s="38"/>
      <c r="I19" s="30" t="s">
        <v>56</v>
      </c>
      <c r="J19" s="87">
        <v>314.10000000000002</v>
      </c>
      <c r="K19" s="88">
        <v>314.10000000000002</v>
      </c>
      <c r="L19" s="3"/>
      <c r="M19" s="56"/>
      <c r="N19" s="3">
        <f>'Ev Semanal'!K17</f>
        <v>-5.3999999999999773</v>
      </c>
      <c r="O19" s="7">
        <f>'Ev Semanal'!L17</f>
        <v>-1.6901408450704167</v>
      </c>
      <c r="Q19" s="45"/>
    </row>
    <row r="20" spans="1:17" ht="15.75" x14ac:dyDescent="0.25">
      <c r="A20" s="30" t="s">
        <v>36</v>
      </c>
      <c r="B20" s="87">
        <f>[1]!'0030Zsk5;1'*0.367437</f>
        <v>385.53327225000004</v>
      </c>
      <c r="C20" s="88">
        <f>[1]!'0030Zsk5;1'*0.367437</f>
        <v>385.53327225000004</v>
      </c>
      <c r="D20" s="3">
        <f>'Dif contra 01 07 22'!E19</f>
        <v>-27.16672774999995</v>
      </c>
      <c r="E20" s="56">
        <f>'Dif contra 01 07 22'!F19</f>
        <v>-6.5826817906469444</v>
      </c>
      <c r="F20" s="3">
        <f>'Ev Semanal'!E18</f>
        <v>-13.319591249999974</v>
      </c>
      <c r="G20" s="7">
        <f>'Ev Semanal'!F18</f>
        <v>-3.3394748963611107</v>
      </c>
      <c r="H20" s="38"/>
      <c r="I20" s="30" t="s">
        <v>25</v>
      </c>
      <c r="J20" s="87">
        <v>294.89999999999998</v>
      </c>
      <c r="K20" s="88">
        <v>294.89999999999998</v>
      </c>
      <c r="L20" s="3">
        <f>'Dif contra 01 07 22'!K19</f>
        <v>2.3999999999999773</v>
      </c>
      <c r="M20" s="56">
        <f>'Dif contra 01 07 22'!L19</f>
        <v>0.82051282051280339</v>
      </c>
      <c r="N20" s="3">
        <f>'Ev Semanal'!K18</f>
        <v>-3.3000000000000114</v>
      </c>
      <c r="O20" s="7">
        <f>'Ev Semanal'!L18</f>
        <v>-1.1066398390342016</v>
      </c>
      <c r="Q20" s="45"/>
    </row>
    <row r="21" spans="1:17" ht="15.75" x14ac:dyDescent="0.25">
      <c r="A21" s="30" t="s">
        <v>37</v>
      </c>
      <c r="B21" s="87">
        <f>[1]!'0030Zsn5;1'*0.367437</f>
        <v>389.94251625000004</v>
      </c>
      <c r="C21" s="88">
        <f>[1]!'0030Zsn5;1'*0.367437</f>
        <v>389.94251625000004</v>
      </c>
      <c r="D21" s="3">
        <f>'Dif contra 01 07 22'!E20</f>
        <v>-25.357483749999972</v>
      </c>
      <c r="E21" s="56">
        <f>'Dif contra 01 07 22'!F20</f>
        <v>-6.1058232000963102</v>
      </c>
      <c r="F21" s="3">
        <f>'Ev Semanal'!E19</f>
        <v>-12.584717249999983</v>
      </c>
      <c r="G21" s="7">
        <f>'Ev Semanal'!F19</f>
        <v>-3.1264262893655825</v>
      </c>
      <c r="H21" s="38"/>
      <c r="I21" s="30" t="s">
        <v>51</v>
      </c>
      <c r="J21" s="87">
        <v>299</v>
      </c>
      <c r="K21" s="88">
        <v>299</v>
      </c>
      <c r="L21" s="3">
        <f>'Dif contra 01 07 22'!K20</f>
        <v>2.5</v>
      </c>
      <c r="M21" s="56">
        <f>'Dif contra 01 07 22'!L20</f>
        <v>0.84317032040472384</v>
      </c>
      <c r="N21" s="3">
        <f>'Ev Semanal'!K19</f>
        <v>-3.8999999999999773</v>
      </c>
      <c r="O21" s="7">
        <f>'Ev Semanal'!L19</f>
        <v>-1.2875536480686662</v>
      </c>
      <c r="Q21" s="45"/>
    </row>
    <row r="22" spans="1:17" ht="15.75" x14ac:dyDescent="0.25">
      <c r="A22" s="30" t="s">
        <v>54</v>
      </c>
      <c r="B22" s="87">
        <f>[1]!'0030Zsq5;1'*0.367437</f>
        <v>390.03437550000001</v>
      </c>
      <c r="C22" s="88">
        <f>[1]!'0030Zsq5;1'*0.367437</f>
        <v>390.03437550000001</v>
      </c>
      <c r="D22" s="3">
        <f>'Dif contra 01 07 22'!E21</f>
        <v>-28.065624500000013</v>
      </c>
      <c r="E22" s="56">
        <f>'Dif contra 01 07 22'!F21</f>
        <v>-6.7126583353264806</v>
      </c>
      <c r="F22" s="3">
        <f>'Ev Semanal'!E20</f>
        <v>-11.941702500000019</v>
      </c>
      <c r="G22" s="7">
        <f>'Ev Semanal'!F20</f>
        <v>-2.9707495429616131</v>
      </c>
      <c r="H22" s="38"/>
      <c r="I22" s="30" t="s">
        <v>39</v>
      </c>
      <c r="J22" s="87">
        <v>304.5</v>
      </c>
      <c r="K22" s="88">
        <v>304.5</v>
      </c>
      <c r="L22" s="3"/>
      <c r="M22" s="56"/>
      <c r="N22" s="3">
        <f>'Ev Semanal'!K20</f>
        <v>-4.5</v>
      </c>
      <c r="O22" s="7">
        <f>'Ev Semanal'!L20</f>
        <v>-1.4563106796116472</v>
      </c>
      <c r="Q22" s="45"/>
    </row>
    <row r="23" spans="1:17" ht="15.75" x14ac:dyDescent="0.25">
      <c r="A23" s="30" t="s">
        <v>38</v>
      </c>
      <c r="B23" s="87">
        <f>[1]!'0030Zsu5;1'*0.367437</f>
        <v>387.09487949999999</v>
      </c>
      <c r="C23" s="88">
        <f>[1]!'0030Zsu5;1'*0.367437</f>
        <v>387.09487949999999</v>
      </c>
      <c r="D23" s="3">
        <f>'Dif contra 01 07 22'!E22</f>
        <v>-20.605120499999998</v>
      </c>
      <c r="E23" s="56">
        <f>'Dif contra 01 07 22'!F22</f>
        <v>-5.0539908020603406</v>
      </c>
      <c r="F23" s="3">
        <f>'Ev Semanal'!E21</f>
        <v>-10.28823600000004</v>
      </c>
      <c r="G23" s="7">
        <f>'Ev Semanal'!F21</f>
        <v>-2.5889967637540536</v>
      </c>
      <c r="H23" s="38"/>
      <c r="I23" s="30"/>
      <c r="J23" s="87"/>
      <c r="K23" s="88"/>
      <c r="L23" s="3"/>
      <c r="M23" s="56"/>
      <c r="N23" s="3"/>
      <c r="O23" s="7"/>
      <c r="Q23" s="45"/>
    </row>
    <row r="24" spans="1:17" ht="15.75" x14ac:dyDescent="0.25">
      <c r="A24" s="30" t="s">
        <v>39</v>
      </c>
      <c r="B24" s="87">
        <f>[1]!'0030Zsx5;1'*0.367437</f>
        <v>387.92161275000001</v>
      </c>
      <c r="C24" s="88">
        <f>[1]!'0030Zsx5;1'*0.367437</f>
        <v>387.92161275000001</v>
      </c>
      <c r="D24" s="3">
        <f>'Dif contra 01 07 22'!E23</f>
        <v>-16.77838724999998</v>
      </c>
      <c r="E24" s="56">
        <f>'Dif contra 01 07 22'!F23</f>
        <v>-4.1458826908821322</v>
      </c>
      <c r="F24" s="3">
        <f>'Ev Semanal'!E22</f>
        <v>-9.1859249999999975</v>
      </c>
      <c r="G24" s="7">
        <f>'Ev Semanal'!F22</f>
        <v>-2.3132084200786522</v>
      </c>
      <c r="H24" s="38"/>
      <c r="I24" s="30"/>
      <c r="J24" s="87"/>
      <c r="K24" s="88"/>
      <c r="L24" s="3"/>
      <c r="M24" s="56"/>
      <c r="N24" s="3"/>
      <c r="O24" s="7"/>
      <c r="Q24" s="45"/>
    </row>
    <row r="25" spans="1:17" ht="15.75" x14ac:dyDescent="0.25">
      <c r="A25" s="30" t="s">
        <v>40</v>
      </c>
      <c r="B25" s="87">
        <f>[1]!'0030Zsf6;1'*0.367437</f>
        <v>392.05527900000004</v>
      </c>
      <c r="C25" s="88">
        <f>[1]!'0030Zsf6;1'*0.367437</f>
        <v>392.05527900000004</v>
      </c>
      <c r="D25" s="3">
        <f>'Dif contra 01 07 22'!E24</f>
        <v>-16.644720999999947</v>
      </c>
      <c r="E25" s="56">
        <f>'Dif contra 01 07 22'!F24</f>
        <v>-4.0726011744555848</v>
      </c>
      <c r="F25" s="3">
        <f>'Ev Semanal'!E23</f>
        <v>-9.0022064999999998</v>
      </c>
      <c r="G25" s="61">
        <f>'Ev Semanal'!F23</f>
        <v>-2.2446174988547796</v>
      </c>
      <c r="H25" s="38"/>
      <c r="I25" s="30"/>
      <c r="J25" s="87"/>
      <c r="K25" s="88"/>
      <c r="L25" s="3"/>
      <c r="M25" s="56"/>
      <c r="N25" s="3"/>
      <c r="O25" s="61"/>
      <c r="Q25" s="45"/>
    </row>
    <row r="26" spans="1:17" ht="16.5" thickBot="1" x14ac:dyDescent="0.3">
      <c r="A26" s="42" t="s">
        <v>57</v>
      </c>
      <c r="B26" s="87">
        <f>[1]!'0030Zsh6;1'*0.367437</f>
        <v>392.69829375</v>
      </c>
      <c r="C26" s="88">
        <f>[1]!'0030Zsh6;1'*0.367437</f>
        <v>392.69829375</v>
      </c>
      <c r="D26" s="5">
        <f>'Dif contra 01 07 22'!E25</f>
        <v>-15.601706250000007</v>
      </c>
      <c r="E26" s="62">
        <f>'Dif contra 01 07 22'!F25</f>
        <v>-3.8211379500367286</v>
      </c>
      <c r="F26" s="5">
        <f>'Ev Semanal'!E24</f>
        <v>-8.542910250000034</v>
      </c>
      <c r="G26" s="52">
        <f>'Ev Semanal'!F24</f>
        <v>-2.129120879120876</v>
      </c>
      <c r="H26" s="38"/>
      <c r="I26" s="42"/>
      <c r="J26" s="87"/>
      <c r="K26" s="88"/>
      <c r="L26" s="5"/>
      <c r="M26" s="62"/>
      <c r="N26" s="5"/>
      <c r="O26" s="52"/>
      <c r="Q26" s="45"/>
    </row>
    <row r="27" spans="1:17" ht="16.5" hidden="1" customHeight="1" thickBot="1" x14ac:dyDescent="0.3">
      <c r="A27" s="30" t="s">
        <v>62</v>
      </c>
      <c r="B27" s="106">
        <f>[1]!'0030Zsk6;1'*0.367437</f>
        <v>394.25990100000001</v>
      </c>
      <c r="C27" s="106">
        <f>[1]!'0030Zsk6;1'*0.367437</f>
        <v>394.25990100000001</v>
      </c>
      <c r="D27" s="3">
        <f>'Dif contra 01 07 22'!E26</f>
        <v>-14.040098999999998</v>
      </c>
      <c r="E27" s="56">
        <f>'Dif contra 01 07 22'!F26</f>
        <v>-3.4386722997795829</v>
      </c>
      <c r="F27" s="3">
        <f>'Ev Semanal'!E25</f>
        <v>-8.2673325000000091</v>
      </c>
      <c r="G27" s="61">
        <f>'Ev Semanal'!F25</f>
        <v>-2.0538566864445471</v>
      </c>
      <c r="H27" s="38"/>
      <c r="I27" s="60"/>
      <c r="J27" s="92"/>
      <c r="K27" s="104"/>
      <c r="L27" s="37"/>
      <c r="M27" s="43"/>
      <c r="N27" s="37"/>
      <c r="O27" s="15"/>
      <c r="Q27" s="45"/>
    </row>
    <row r="28" spans="1:17" ht="19.5" thickBot="1" x14ac:dyDescent="0.3">
      <c r="A28" s="24" t="s">
        <v>1</v>
      </c>
      <c r="B28" s="32" t="s">
        <v>8</v>
      </c>
      <c r="C28" s="35">
        <f ca="1">C16</f>
        <v>45576.704193865742</v>
      </c>
      <c r="D28" s="22" t="str">
        <f>D16</f>
        <v>28/06 - 11/10/24</v>
      </c>
      <c r="E28" s="40" t="str">
        <f>E16</f>
        <v>%</v>
      </c>
      <c r="F28" s="22" t="str">
        <f>F5</f>
        <v>04/10 -11/10</v>
      </c>
      <c r="G28" s="23" t="s">
        <v>3</v>
      </c>
      <c r="H28" s="41"/>
      <c r="I28" s="24" t="s">
        <v>1</v>
      </c>
      <c r="J28" s="32" t="str">
        <f>J16</f>
        <v>Cierre</v>
      </c>
      <c r="K28" s="35">
        <f>K5</f>
        <v>45575</v>
      </c>
      <c r="L28" s="22" t="str">
        <f>L5</f>
        <v>28/06 - 10/10/24</v>
      </c>
      <c r="M28" s="40" t="s">
        <v>3</v>
      </c>
      <c r="N28" s="22" t="str">
        <f>N5</f>
        <v>04/10 -10/10</v>
      </c>
      <c r="O28" s="23" t="s">
        <v>3</v>
      </c>
    </row>
    <row r="29" spans="1:17" ht="16.5" customHeight="1" x14ac:dyDescent="0.25">
      <c r="A29" s="60" t="s">
        <v>13</v>
      </c>
      <c r="B29" s="104">
        <f>[1]!'0030ZCZ4;1'*0.393685</f>
        <v>163.67453875000001</v>
      </c>
      <c r="C29" s="104">
        <f>[1]!'0030ZCZ4;1'*0.393685</f>
        <v>163.67453875000001</v>
      </c>
      <c r="D29" s="37">
        <f>'Dif contra 01 07 22'!E28</f>
        <v>4.8656050000000164</v>
      </c>
      <c r="E29" s="43">
        <f>'Dif contra 01 07 22'!F28</f>
        <v>2.9381672705313946</v>
      </c>
      <c r="F29" s="37">
        <f>'Ev Semanal'!E27</f>
        <v>-3.5431649999999877</v>
      </c>
      <c r="G29" s="15">
        <f>'Ev Semanal'!F27</f>
        <v>-2.1188934667451349</v>
      </c>
      <c r="H29" s="36"/>
      <c r="I29" s="60" t="s">
        <v>11</v>
      </c>
      <c r="J29" s="104">
        <v>189</v>
      </c>
      <c r="K29" s="104">
        <v>189</v>
      </c>
      <c r="L29" s="37">
        <f>'Dif contra 01 07 22'!K28</f>
        <v>13</v>
      </c>
      <c r="M29" s="43">
        <f>'Dif contra 01 07 22'!L28</f>
        <v>7.3863636363636402</v>
      </c>
      <c r="N29" s="37">
        <f>'Ev Semanal'!K27</f>
        <v>1.5</v>
      </c>
      <c r="O29" s="15">
        <f>'Ev Semanal'!L27</f>
        <v>0.79999999999999716</v>
      </c>
    </row>
    <row r="30" spans="1:17" ht="15.75" x14ac:dyDescent="0.25">
      <c r="A30" s="30" t="s">
        <v>20</v>
      </c>
      <c r="B30" s="88">
        <f>[1]!'0030ZCH5;1'*0.393685</f>
        <v>170.46560500000001</v>
      </c>
      <c r="C30" s="88">
        <f>[1]!'0030ZCH5;1'*0.393685</f>
        <v>170.46560500000001</v>
      </c>
      <c r="D30" s="3">
        <f>'Dif contra 01 07 22'!E29</f>
        <v>2.7103487500000085</v>
      </c>
      <c r="E30" s="56">
        <f>'Dif contra 01 07 22'!F29</f>
        <v>1.5831476343457922</v>
      </c>
      <c r="F30" s="3">
        <f>'Ev Semanal'!E28</f>
        <v>-3.4447437499999864</v>
      </c>
      <c r="G30" s="7">
        <f>'Ev Semanal'!F28</f>
        <v>-1.9807583474815971</v>
      </c>
      <c r="H30" s="38"/>
      <c r="I30" s="30" t="s">
        <v>26</v>
      </c>
      <c r="J30" s="88">
        <v>190</v>
      </c>
      <c r="K30" s="88">
        <v>190</v>
      </c>
      <c r="L30" s="3">
        <f>'Dif contra 01 07 22'!K29</f>
        <v>11.5</v>
      </c>
      <c r="M30" s="56">
        <f>'Dif contra 01 07 22'!L29</f>
        <v>6.4425770308123305</v>
      </c>
      <c r="N30" s="3">
        <f>'Ev Semanal'!K28</f>
        <v>0</v>
      </c>
      <c r="O30" s="7">
        <f>'Ev Semanal'!L28</f>
        <v>0</v>
      </c>
    </row>
    <row r="31" spans="1:17" ht="15.75" x14ac:dyDescent="0.25">
      <c r="A31" s="30" t="s">
        <v>21</v>
      </c>
      <c r="B31" s="88">
        <f>[1]!'0030ZCK5;1'*0.393685</f>
        <v>173.91034875</v>
      </c>
      <c r="C31" s="88">
        <f>[1]!'0030ZCK5;1'*0.393685</f>
        <v>173.91034875</v>
      </c>
      <c r="D31" s="3">
        <f>'Dif contra 01 07 22'!E30</f>
        <v>1.1756162499999903</v>
      </c>
      <c r="E31" s="56">
        <f>'Dif contra 01 07 22'!F30</f>
        <v>0.67216480846197157</v>
      </c>
      <c r="F31" s="3">
        <f>'Ev Semanal'!E29</f>
        <v>-3.4447437500000149</v>
      </c>
      <c r="G31" s="7">
        <f>'Ev Semanal'!F29</f>
        <v>-1.9422863485016819</v>
      </c>
      <c r="H31" s="38"/>
      <c r="I31" s="30" t="s">
        <v>46</v>
      </c>
      <c r="J31" s="88">
        <v>184.5</v>
      </c>
      <c r="K31" s="88">
        <v>184.5</v>
      </c>
      <c r="L31" s="3">
        <f>'Dif contra 01 07 22'!K30</f>
        <v>8.5</v>
      </c>
      <c r="M31" s="56">
        <f>'Dif contra 01 07 22'!L30</f>
        <v>4.8295454545454533</v>
      </c>
      <c r="N31" s="3">
        <f>'Ev Semanal'!K29</f>
        <v>-1</v>
      </c>
      <c r="O31" s="7">
        <f>'Ev Semanal'!L29</f>
        <v>-0.53908355795148566</v>
      </c>
    </row>
    <row r="32" spans="1:17" ht="15.75" x14ac:dyDescent="0.25">
      <c r="A32" s="30" t="s">
        <v>29</v>
      </c>
      <c r="B32" s="88">
        <f>[1]!'0030ZCN5;1'*0.393685</f>
        <v>176.07561625</v>
      </c>
      <c r="C32" s="88">
        <f>[1]!'0030ZCN5;1'*0.393685</f>
        <v>176.07561625</v>
      </c>
      <c r="D32" s="3">
        <f>'Dif contra 01 07 22'!E31</f>
        <v>-3.0038600000000031</v>
      </c>
      <c r="E32" s="56">
        <f>'Dif contra 01 07 22'!F31</f>
        <v>-1.6894600674915665</v>
      </c>
      <c r="F32" s="3">
        <f>'Ev Semanal'!E30</f>
        <v>-3.1494800000000112</v>
      </c>
      <c r="G32" s="7">
        <f>'Ev Semanal'!F30</f>
        <v>-1.7572762218561309</v>
      </c>
      <c r="H32" s="38"/>
      <c r="I32" s="30" t="s">
        <v>47</v>
      </c>
      <c r="J32" s="88">
        <v>179</v>
      </c>
      <c r="K32" s="88">
        <v>179</v>
      </c>
      <c r="L32" s="3">
        <f>'Dif contra 01 07 22'!K31</f>
        <v>10</v>
      </c>
      <c r="M32" s="56">
        <f>'Dif contra 01 07 22'!L31</f>
        <v>5.9171597633136201</v>
      </c>
      <c r="N32" s="3">
        <f>'Ev Semanal'!K30</f>
        <v>-2.0999999999999943</v>
      </c>
      <c r="O32" s="7">
        <f>'Ev Semanal'!L30</f>
        <v>-1.1595803423522852</v>
      </c>
    </row>
    <row r="33" spans="1:15" ht="15.75" x14ac:dyDescent="0.25">
      <c r="A33" s="30" t="s">
        <v>30</v>
      </c>
      <c r="B33" s="88">
        <f>[1]!'0030ZCU5;1'*0.393685</f>
        <v>174.79614000000001</v>
      </c>
      <c r="C33" s="88">
        <f>[1]!'0030ZCU5;1'*0.393685</f>
        <v>174.79614000000001</v>
      </c>
      <c r="D33" s="3">
        <f>'Dif contra 01 07 22'!E32</f>
        <v>-0.24174999999999613</v>
      </c>
      <c r="E33" s="56">
        <f>'Dif contra 01 07 22'!F32</f>
        <v>-0.13627395715896284</v>
      </c>
      <c r="F33" s="3">
        <f>'Ev Semanal'!E31</f>
        <v>-1.6731612499999926</v>
      </c>
      <c r="G33" s="7">
        <f>'Ev Semanal'!F31</f>
        <v>-0.94813162297823794</v>
      </c>
      <c r="H33" s="38"/>
      <c r="I33" s="30"/>
      <c r="J33" s="88"/>
      <c r="K33" s="88"/>
      <c r="L33" s="3"/>
      <c r="M33" s="56"/>
      <c r="N33" s="3"/>
      <c r="O33" s="7"/>
    </row>
    <row r="34" spans="1:15" ht="16.5" thickBot="1" x14ac:dyDescent="0.3">
      <c r="A34" s="30" t="s">
        <v>31</v>
      </c>
      <c r="B34" s="88">
        <f>[1]!'0030ZCZ5;1'*0.393685</f>
        <v>177.15825000000001</v>
      </c>
      <c r="C34" s="88">
        <f>[1]!'0030ZCZ5;1'*0.393685</f>
        <v>177.15825000000001</v>
      </c>
      <c r="D34" s="3">
        <f>'Dif contra 01 07 22'!E33</f>
        <v>2.0903637499999945</v>
      </c>
      <c r="E34" s="56">
        <f>'Dif contra 01 07 22'!F33</f>
        <v>1.1658470440602429</v>
      </c>
      <c r="F34" s="3">
        <f>'Ev Semanal'!E32</f>
        <v>-1.4763187499999901</v>
      </c>
      <c r="G34" s="7">
        <f>'Ev Semanal'!F32</f>
        <v>-0.8264462809917319</v>
      </c>
      <c r="H34" s="21"/>
      <c r="I34" s="30"/>
      <c r="J34" s="88"/>
      <c r="K34" s="88"/>
      <c r="L34" s="3"/>
      <c r="M34" s="56"/>
      <c r="N34" s="3"/>
      <c r="O34" s="7"/>
    </row>
    <row r="35" spans="1:15" ht="16.5" thickBot="1" x14ac:dyDescent="0.3">
      <c r="A35" s="30" t="s">
        <v>32</v>
      </c>
      <c r="B35" s="88">
        <f>[1]!'0030ZCH6;1'*0.393685</f>
        <v>181.39036375000001</v>
      </c>
      <c r="C35" s="88">
        <f>[1]!'0030ZCH6;1'*0.393685</f>
        <v>181.39036375000001</v>
      </c>
      <c r="D35" s="3">
        <f>'Dif contra 01 07 22'!E34</f>
        <v>-0.14752624999999853</v>
      </c>
      <c r="E35" s="56">
        <f>'Dif contra 01 07 22'!F34</f>
        <v>-8.0220908102219823E-2</v>
      </c>
      <c r="F35" s="3">
        <f>'Ev Semanal'!E33</f>
        <v>-1.3778974999999889</v>
      </c>
      <c r="G35" s="7">
        <f>'Ev Semanal'!F33</f>
        <v>-0.75390414647279158</v>
      </c>
      <c r="H35" s="21"/>
      <c r="I35" s="30"/>
      <c r="J35" s="88"/>
      <c r="K35" s="88"/>
      <c r="L35" s="3"/>
      <c r="M35" s="56"/>
      <c r="N35" s="3"/>
      <c r="O35" s="7"/>
    </row>
    <row r="36" spans="1:15" ht="16.5" thickBot="1" x14ac:dyDescent="0.3">
      <c r="A36" s="30" t="s">
        <v>49</v>
      </c>
      <c r="B36" s="88">
        <f>[1]!'0030ZCK6;1'*0.393685</f>
        <v>183.75247375000001</v>
      </c>
      <c r="C36" s="88">
        <f>[1]!'0030ZCK6;1'*0.393685</f>
        <v>183.75247375000001</v>
      </c>
      <c r="D36" s="3">
        <f>'Dif contra 01 07 22'!E35</f>
        <v>-1.6712075000000084</v>
      </c>
      <c r="E36" s="56">
        <f>'Dif contra 01 07 22'!F35</f>
        <v>-0.89417201712146266</v>
      </c>
      <c r="F36" s="3">
        <f>'Ev Semanal'!E34</f>
        <v>-1.2794762499999877</v>
      </c>
      <c r="G36" s="7">
        <f>'Ev Semanal'!F34</f>
        <v>-0.69148936170212494</v>
      </c>
      <c r="H36" s="21"/>
      <c r="I36" s="30"/>
      <c r="J36" s="88"/>
      <c r="K36" s="88"/>
      <c r="L36" s="3"/>
      <c r="M36" s="56"/>
      <c r="N36" s="3"/>
      <c r="O36" s="7"/>
    </row>
    <row r="37" spans="1:15" ht="16.5" thickBot="1" x14ac:dyDescent="0.3">
      <c r="A37" s="30" t="s">
        <v>53</v>
      </c>
      <c r="B37" s="88">
        <f>[1]!'0030ZCN6;1'*0.393685</f>
        <v>185.2287925</v>
      </c>
      <c r="C37" s="88">
        <f>[1]!'0030ZCN6;1'*0.393685</f>
        <v>185.2287925</v>
      </c>
      <c r="D37" s="3">
        <f>'Dif contra 01 07 22'!E36</f>
        <v>-3.5572075000000041</v>
      </c>
      <c r="E37" s="56">
        <f>'Dif contra 01 07 22'!F36</f>
        <v>-1.8842538641636537</v>
      </c>
      <c r="F37" s="3">
        <f>'Ev Semanal'!E35</f>
        <v>-1.1810550000000148</v>
      </c>
      <c r="G37" s="61">
        <f>'Ev Semanal'!F35</f>
        <v>-0.63357972544879715</v>
      </c>
      <c r="H37" s="21"/>
      <c r="I37" s="30"/>
      <c r="J37" s="88"/>
      <c r="K37" s="88"/>
      <c r="L37" s="3"/>
      <c r="M37" s="56"/>
      <c r="N37" s="3"/>
      <c r="O37" s="61"/>
    </row>
    <row r="38" spans="1:15" ht="16.5" customHeight="1" thickBot="1" x14ac:dyDescent="0.3">
      <c r="A38" s="42" t="s">
        <v>63</v>
      </c>
      <c r="B38" s="105">
        <f>[1]!'0030ZCU6;1'*0.393685</f>
        <v>180.30772999999999</v>
      </c>
      <c r="C38" s="105">
        <f>[1]!'0030ZCU6;1'*0.393685</f>
        <v>180.30772999999999</v>
      </c>
      <c r="D38" s="64">
        <f>'Dif contra 01 07 22'!E37</f>
        <v>180.30772999999999</v>
      </c>
      <c r="E38" s="65" t="e">
        <f>'Dif contra 01 07 22'!F37</f>
        <v>#DIV/0!</v>
      </c>
      <c r="F38" s="5">
        <f>'Ev Semanal'!E36</f>
        <v>0</v>
      </c>
      <c r="G38" s="52">
        <f>'Ev Semanal'!F36</f>
        <v>0</v>
      </c>
      <c r="H38" s="38"/>
      <c r="I38" s="42"/>
      <c r="J38" s="105"/>
      <c r="K38" s="105"/>
      <c r="L38" s="64"/>
      <c r="M38" s="65"/>
      <c r="N38" s="5"/>
      <c r="O38" s="52"/>
    </row>
  </sheetData>
  <mergeCells count="67">
    <mergeCell ref="J38:K38"/>
    <mergeCell ref="J30:K30"/>
    <mergeCell ref="J22:K22"/>
    <mergeCell ref="J36:K36"/>
    <mergeCell ref="J35:K35"/>
    <mergeCell ref="J25:K25"/>
    <mergeCell ref="J26:K26"/>
    <mergeCell ref="J34:K34"/>
    <mergeCell ref="J24:K24"/>
    <mergeCell ref="J29:K29"/>
    <mergeCell ref="J27:K27"/>
    <mergeCell ref="B18:C18"/>
    <mergeCell ref="N2:O3"/>
    <mergeCell ref="A4:G4"/>
    <mergeCell ref="A2:B3"/>
    <mergeCell ref="J7:K7"/>
    <mergeCell ref="J6:K6"/>
    <mergeCell ref="I4:O4"/>
    <mergeCell ref="B6:C6"/>
    <mergeCell ref="B7:C7"/>
    <mergeCell ref="J9:K9"/>
    <mergeCell ref="J10:K10"/>
    <mergeCell ref="J18:K18"/>
    <mergeCell ref="B15:C15"/>
    <mergeCell ref="B13:C13"/>
    <mergeCell ref="J8:K8"/>
    <mergeCell ref="J11:K11"/>
    <mergeCell ref="B14:C14"/>
    <mergeCell ref="J17:K17"/>
    <mergeCell ref="B17:C17"/>
    <mergeCell ref="J13:K13"/>
    <mergeCell ref="J14:K14"/>
    <mergeCell ref="B37:C37"/>
    <mergeCell ref="J37:K37"/>
    <mergeCell ref="B31:C31"/>
    <mergeCell ref="B29:C29"/>
    <mergeCell ref="B34:C34"/>
    <mergeCell ref="B35:C35"/>
    <mergeCell ref="J32:K32"/>
    <mergeCell ref="B30:C30"/>
    <mergeCell ref="B36:C36"/>
    <mergeCell ref="J31:K31"/>
    <mergeCell ref="B32:C32"/>
    <mergeCell ref="B33:C33"/>
    <mergeCell ref="J33:K33"/>
    <mergeCell ref="B26:C26"/>
    <mergeCell ref="B38:C38"/>
    <mergeCell ref="C2:M2"/>
    <mergeCell ref="C3:M3"/>
    <mergeCell ref="B25:C25"/>
    <mergeCell ref="B19:C19"/>
    <mergeCell ref="B20:C20"/>
    <mergeCell ref="B21:C21"/>
    <mergeCell ref="B22:C22"/>
    <mergeCell ref="B23:C23"/>
    <mergeCell ref="B24:C24"/>
    <mergeCell ref="B8:C8"/>
    <mergeCell ref="B9:C9"/>
    <mergeCell ref="B10:C10"/>
    <mergeCell ref="B11:C11"/>
    <mergeCell ref="B12:C12"/>
    <mergeCell ref="J12:K12"/>
    <mergeCell ref="J15:K15"/>
    <mergeCell ref="J19:K19"/>
    <mergeCell ref="J20:K20"/>
    <mergeCell ref="J23:K23"/>
    <mergeCell ref="J21:K21"/>
  </mergeCells>
  <printOptions horizontalCentered="1" verticalCentered="1"/>
  <pageMargins left="0" right="0" top="0.19685039370078741" bottom="0" header="0" footer="0"/>
  <pageSetup paperSize="9" scale="9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Dif contra 01 07 22</vt:lpstr>
      <vt:lpstr>Ev Semanal</vt:lpstr>
      <vt:lpstr>Hoja1</vt:lpstr>
      <vt:lpstr>'Dif contra 01 07 22'!Área_de_impresión</vt:lpstr>
      <vt:lpstr>'Ev Semanal'!Área_de_impresión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</dc:creator>
  <cp:lastModifiedBy>javier bujan</cp:lastModifiedBy>
  <cp:lastPrinted>2024-10-04T20:30:44Z</cp:lastPrinted>
  <dcterms:created xsi:type="dcterms:W3CDTF">2021-01-22T18:39:22Z</dcterms:created>
  <dcterms:modified xsi:type="dcterms:W3CDTF">2024-10-11T19:54:35Z</dcterms:modified>
</cp:coreProperties>
</file>